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ml.chartshapes+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ml.chartshapes+xml"/>
  <Override PartName="/xl/charts/chart18.xml" ContentType="application/vnd.openxmlformats-officedocument.drawingml.chart+xml"/>
  <Override PartName="/xl/drawings/drawing18.xml" ContentType="application/vnd.openxmlformats-officedocument.drawingml.chartshapes+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drawings/drawing20.xml" ContentType="application/vnd.openxmlformats-officedocument.drawingml.chartshapes+xml"/>
  <Override PartName="/xl/charts/chart21.xml" ContentType="application/vnd.openxmlformats-officedocument.drawingml.chart+xml"/>
  <Override PartName="/xl/drawings/drawing21.xml" ContentType="application/vnd.openxmlformats-officedocument.drawingml.chartshapes+xml"/>
  <Override PartName="/xl/charts/chart22.xml" ContentType="application/vnd.openxmlformats-officedocument.drawingml.chart+xml"/>
  <Override PartName="/xl/drawings/drawing22.xml" ContentType="application/vnd.openxmlformats-officedocument.drawingml.chartshapes+xml"/>
  <Override PartName="/xl/charts/chart23.xml" ContentType="application/vnd.openxmlformats-officedocument.drawingml.chart+xml"/>
  <Override PartName="/xl/drawings/drawing23.xml" ContentType="application/vnd.openxmlformats-officedocument.drawingml.chartshapes+xml"/>
  <Override PartName="/xl/charts/chart2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ml.chartshapes+xml"/>
  <Override PartName="/xl/charts/chart2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i.alexakis\Downloads\"/>
    </mc:Choice>
  </mc:AlternateContent>
  <xr:revisionPtr revIDLastSave="0" documentId="8_{112094A1-4F10-4D32-9BF8-A0A124E344AB}" xr6:coauthVersionLast="47" xr6:coauthVersionMax="47" xr10:uidLastSave="{00000000-0000-0000-0000-000000000000}"/>
  <bookViews>
    <workbookView xWindow="-28920" yWindow="-120" windowWidth="29040" windowHeight="15720" tabRatio="578" activeTab="1" xr2:uid="{00000000-000D-0000-FFFF-FFFF00000000}"/>
  </bookViews>
  <sheets>
    <sheet name="-Guide-" sheetId="7" r:id="rId1"/>
    <sheet name="Gap Analysis Tool" sheetId="3" r:id="rId2"/>
    <sheet name="Dashboard" sheetId="5" r:id="rId3"/>
  </sheets>
  <externalReferences>
    <externalReference r:id="rId4"/>
    <externalReference r:id="rId5"/>
    <externalReference r:id="rId6"/>
  </externalReferences>
  <definedNames>
    <definedName name="_xlnm._FilterDatabase" localSheetId="1" hidden="1">'Gap Analysis Tool'!$B$4:$S$204</definedName>
    <definedName name="Authorisation">[1]Sheet1!$A$52:$A$56</definedName>
    <definedName name="Basis">[2]Sheet1!$A$72:$A$74</definedName>
    <definedName name="bthree">[2]Sheet1!#REF!</definedName>
    <definedName name="btwelve">[2]Sheet1!#REF!</definedName>
    <definedName name="CAS">[3]Sheet1!$A$1:$A$43</definedName>
    <definedName name="D">[2]Sheet1!#REF!</definedName>
    <definedName name="EEA">[3]Sheet1!$A$49:$A$79</definedName>
    <definedName name="Financial_innovations">[2]Sheet1!$A$144:$A$161</definedName>
    <definedName name="FServices">[2]Sheet1!$A$84:$A$124</definedName>
    <definedName name="George">#REF!</definedName>
    <definedName name="George1">#REF!</definedName>
    <definedName name="HML">[2]Sheet1!$A$76:$A$78</definedName>
    <definedName name="Licences">[2]Sheet1!$A$127:$A$137</definedName>
    <definedName name="Mat">#REF!</definedName>
    <definedName name="Matt">#REF!</definedName>
    <definedName name="RecPlan">[2]Sheet1!#REF!</definedName>
    <definedName name="RecPlan2">[2]Sheet1!#REF!</definedName>
    <definedName name="RecPlan3">[2]Sheet1!#REF!</definedName>
    <definedName name="RecPlann">[2]Sheet1!#REF!</definedName>
    <definedName name="RecPlannn">[2]Sheet1!#REF!</definedName>
    <definedName name="Reporting">[2]Sheet1!#REF!</definedName>
    <definedName name="Reporting2">[2]Sheet1!#REF!</definedName>
    <definedName name="Reporting3">[2]Sheet1!#REF!</definedName>
    <definedName name="Reportingg">[2]Sheet1!#REF!</definedName>
    <definedName name="Sourceoflaw">[2]Sheet1!$A$139:$A$141</definedName>
    <definedName name="Tabb5">[2]Sheet1!#REF!</definedName>
    <definedName name="Tom">#REF!</definedName>
    <definedName name="Tomm2">#REF!</definedName>
    <definedName name="Tommm4">#REF!</definedName>
    <definedName name="YN">[2]Sheet1!$A$36:$A$37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2" i="3" l="1" a="1"/>
  <c r="E182" i="3" s="1"/>
  <c r="E183" i="3" a="1"/>
  <c r="E183" i="3" s="1"/>
  <c r="E184" i="3" a="1"/>
  <c r="E184" i="3" s="1"/>
  <c r="E181" i="3" a="1"/>
  <c r="E181" i="3" s="1"/>
  <c r="E203" i="3" a="1"/>
  <c r="E203" i="3" s="1"/>
  <c r="E202" i="3" a="1"/>
  <c r="E202" i="3" s="1"/>
  <c r="F202" i="3" s="1"/>
  <c r="E62" i="3" a="1"/>
  <c r="E62" i="3" s="1"/>
  <c r="F62" i="3" s="1"/>
  <c r="F184" i="3" l="1"/>
  <c r="G184" i="3" s="1"/>
  <c r="F183" i="3"/>
  <c r="G183" i="3" s="1"/>
  <c r="F182" i="3"/>
  <c r="G182" i="3" s="1"/>
  <c r="E180" i="3"/>
  <c r="D180" i="3" s="1" a="1"/>
  <c r="D180" i="3" s="1"/>
  <c r="F181" i="3"/>
  <c r="G181" i="3" s="1"/>
  <c r="F203" i="3"/>
  <c r="G203" i="3" s="1"/>
  <c r="G202" i="3"/>
  <c r="G62" i="3"/>
  <c r="E29" i="3" a="1"/>
  <c r="E29" i="3" s="1"/>
  <c r="E30" i="3" a="1"/>
  <c r="E30" i="3" s="1"/>
  <c r="E31" i="3" a="1"/>
  <c r="E31" i="3" s="1"/>
  <c r="E28" i="3" a="1"/>
  <c r="E28" i="3" s="1"/>
  <c r="E186" i="3" a="1"/>
  <c r="E186" i="3" s="1"/>
  <c r="F186" i="3" s="1"/>
  <c r="G186" i="3" s="1"/>
  <c r="E107" i="3" a="1"/>
  <c r="E107" i="3" s="1"/>
  <c r="E106" i="3" a="1"/>
  <c r="E106" i="3" s="1"/>
  <c r="E42" i="3"/>
  <c r="E41" i="3" a="1"/>
  <c r="E41" i="3" s="1"/>
  <c r="E17" i="3" a="1"/>
  <c r="E17" i="3" s="1"/>
  <c r="E61" i="3" a="1"/>
  <c r="E61" i="3" s="1"/>
  <c r="F61" i="3" s="1"/>
  <c r="F5" i="3"/>
  <c r="E11" i="3" a="1"/>
  <c r="E11" i="3" s="1"/>
  <c r="G11" i="3" s="1"/>
  <c r="E82" i="3" a="1"/>
  <c r="E82" i="3" s="1"/>
  <c r="F82" i="3" s="1"/>
  <c r="E134" i="3" a="1"/>
  <c r="E134" i="3" s="1"/>
  <c r="E135" i="3" a="1"/>
  <c r="E135" i="3" s="1"/>
  <c r="F135" i="3" s="1"/>
  <c r="E133" i="3" a="1"/>
  <c r="E133" i="3" s="1"/>
  <c r="F107" i="3" l="1"/>
  <c r="G107" i="3" s="1"/>
  <c r="R68" i="5"/>
  <c r="E27" i="3"/>
  <c r="F29" i="3"/>
  <c r="G29" i="3" s="1"/>
  <c r="F31" i="3"/>
  <c r="G31" i="3" s="1"/>
  <c r="F30" i="3"/>
  <c r="G30" i="3" s="1"/>
  <c r="F28" i="3"/>
  <c r="G28" i="3" s="1"/>
  <c r="F106" i="3"/>
  <c r="G106" i="3" s="1"/>
  <c r="F41" i="3"/>
  <c r="F36" i="3" s="1"/>
  <c r="F17" i="3"/>
  <c r="G17" i="3" s="1"/>
  <c r="G61" i="3"/>
  <c r="G82" i="3"/>
  <c r="E132" i="3"/>
  <c r="G135" i="3"/>
  <c r="F134" i="3"/>
  <c r="G134" i="3" s="1"/>
  <c r="F133" i="3"/>
  <c r="E188" i="3" a="1"/>
  <c r="E188" i="3" s="1"/>
  <c r="F188" i="3" s="1"/>
  <c r="F180" i="3"/>
  <c r="E187" i="3" a="1"/>
  <c r="E187" i="3" s="1"/>
  <c r="F187" i="3" s="1"/>
  <c r="E189" i="3" a="1"/>
  <c r="E189" i="3" s="1"/>
  <c r="F189" i="3" s="1"/>
  <c r="E9" i="3" a="1"/>
  <c r="E9" i="3" s="1"/>
  <c r="G9" i="3" s="1"/>
  <c r="G41" i="3" l="1"/>
  <c r="R65" i="5"/>
  <c r="R66" i="5" s="1"/>
  <c r="Q67" i="5" s="1" a="1"/>
  <c r="Q67" i="5" s="1"/>
  <c r="I28" i="5"/>
  <c r="D132" i="3" a="1"/>
  <c r="D132" i="3" s="1"/>
  <c r="G133" i="3"/>
  <c r="G132" i="3" s="1"/>
  <c r="F132" i="3"/>
  <c r="G189" i="3"/>
  <c r="F185" i="3"/>
  <c r="E185" i="3"/>
  <c r="G187" i="3"/>
  <c r="G188" i="3"/>
  <c r="F136" i="3"/>
  <c r="F129" i="3"/>
  <c r="F127" i="3"/>
  <c r="F125" i="3"/>
  <c r="F123" i="3"/>
  <c r="F109" i="3"/>
  <c r="K24" i="5"/>
  <c r="V24" i="5"/>
  <c r="AJ24" i="5"/>
  <c r="AJ34" i="5"/>
  <c r="V34" i="5"/>
  <c r="K34" i="5"/>
  <c r="AJ44" i="5"/>
  <c r="V44" i="5"/>
  <c r="K44" i="5"/>
  <c r="K54" i="5"/>
  <c r="V54" i="5"/>
  <c r="AJ54" i="5"/>
  <c r="AJ64" i="5"/>
  <c r="V64" i="5"/>
  <c r="K64" i="5"/>
  <c r="B64" i="5"/>
  <c r="B54" i="5"/>
  <c r="B44" i="5"/>
  <c r="B34" i="5"/>
  <c r="B24" i="5"/>
  <c r="AJ14" i="5"/>
  <c r="V14" i="5"/>
  <c r="K14" i="5"/>
  <c r="B14" i="5"/>
  <c r="AC68" i="5" l="1"/>
  <c r="AC65" i="5" s="1"/>
  <c r="AC66" i="5" s="1"/>
  <c r="AB67" i="5" s="1" a="1"/>
  <c r="AB67" i="5" s="1"/>
  <c r="I25" i="5"/>
  <c r="I26" i="5" s="1"/>
  <c r="H27" i="5" s="1" a="1"/>
  <c r="H27" i="5" s="1"/>
  <c r="D185" i="3" a="1"/>
  <c r="D185" i="3" s="1"/>
  <c r="G185" i="3"/>
  <c r="F190" i="3"/>
  <c r="F165" i="3"/>
  <c r="F157" i="3"/>
  <c r="F151" i="3"/>
  <c r="F146" i="3"/>
  <c r="F139" i="3"/>
  <c r="F108" i="3"/>
  <c r="F101" i="3"/>
  <c r="F91" i="3"/>
  <c r="F86" i="3"/>
  <c r="F80" i="3"/>
  <c r="F75" i="3"/>
  <c r="F63" i="3"/>
  <c r="F53" i="3"/>
  <c r="F42" i="3"/>
  <c r="F32" i="3"/>
  <c r="F27" i="3"/>
  <c r="F22" i="3"/>
  <c r="F18" i="3"/>
  <c r="F12" i="3"/>
  <c r="E179" i="3" l="1" a="1"/>
  <c r="E179" i="3" s="1"/>
  <c r="G179" i="3" s="1"/>
  <c r="E178" i="3" a="1"/>
  <c r="E178" i="3" s="1"/>
  <c r="G178" i="3" s="1"/>
  <c r="E177" i="3" a="1"/>
  <c r="E177" i="3" s="1"/>
  <c r="G177" i="3" s="1"/>
  <c r="E176" i="3" a="1"/>
  <c r="E176" i="3" s="1"/>
  <c r="G176" i="3" s="1"/>
  <c r="E175" i="3" a="1"/>
  <c r="E175" i="3" s="1"/>
  <c r="G175" i="3" s="1"/>
  <c r="E174" i="3" a="1"/>
  <c r="E174" i="3" s="1"/>
  <c r="G174" i="3" s="1"/>
  <c r="E173" i="3" a="1"/>
  <c r="E173" i="3" s="1"/>
  <c r="G173" i="3" s="1"/>
  <c r="E145" i="3" a="1"/>
  <c r="E145" i="3" s="1"/>
  <c r="G145" i="3" s="1"/>
  <c r="E144" i="3" a="1"/>
  <c r="E144" i="3" s="1"/>
  <c r="G144" i="3" s="1"/>
  <c r="E138" i="3" a="1"/>
  <c r="E138" i="3" s="1"/>
  <c r="G138" i="3" s="1"/>
  <c r="E137" i="3" a="1"/>
  <c r="E137" i="3" s="1"/>
  <c r="E131" i="3" a="1"/>
  <c r="E131" i="3" s="1"/>
  <c r="G131" i="3" s="1"/>
  <c r="E130" i="3" a="1"/>
  <c r="E130" i="3" s="1"/>
  <c r="E128" i="3" a="1"/>
  <c r="E128" i="3" s="1"/>
  <c r="E126" i="3" a="1"/>
  <c r="E126" i="3" s="1"/>
  <c r="E124" i="3" a="1"/>
  <c r="E124" i="3" s="1"/>
  <c r="E121" i="3" a="1"/>
  <c r="E121" i="3" s="1"/>
  <c r="G121" i="3" s="1"/>
  <c r="E111" i="3" a="1"/>
  <c r="E111" i="3" s="1"/>
  <c r="G111" i="3" s="1"/>
  <c r="E110" i="3" a="1"/>
  <c r="E110" i="3" s="1"/>
  <c r="G130" i="3" l="1"/>
  <c r="G129" i="3" s="1"/>
  <c r="E129" i="3"/>
  <c r="D129" i="3" s="1" a="1"/>
  <c r="D129" i="3" s="1"/>
  <c r="G124" i="3"/>
  <c r="G123" i="3" s="1"/>
  <c r="E123" i="3"/>
  <c r="G137" i="3"/>
  <c r="G136" i="3" s="1"/>
  <c r="E136" i="3"/>
  <c r="G126" i="3"/>
  <c r="G125" i="3" s="1"/>
  <c r="E125" i="3"/>
  <c r="D125" i="3" s="1" a="1"/>
  <c r="D125" i="3" s="1"/>
  <c r="G128" i="3"/>
  <c r="G127" i="3" s="1"/>
  <c r="E127" i="3"/>
  <c r="D127" i="3" s="1" a="1"/>
  <c r="D127" i="3" s="1"/>
  <c r="G110" i="3"/>
  <c r="E49" i="3" a="1"/>
  <c r="E49" i="3" s="1"/>
  <c r="G49" i="3" s="1"/>
  <c r="E50" i="3" a="1"/>
  <c r="E50" i="3" s="1"/>
  <c r="G50" i="3" s="1"/>
  <c r="E51" i="3" a="1"/>
  <c r="E51" i="3" s="1"/>
  <c r="G51" i="3" s="1"/>
  <c r="E52" i="3" a="1"/>
  <c r="E52" i="3" s="1"/>
  <c r="G52" i="3" s="1"/>
  <c r="E204" i="3" a="1"/>
  <c r="E204" i="3" s="1"/>
  <c r="G204" i="3" s="1"/>
  <c r="E114" i="3" a="1"/>
  <c r="E114" i="3" s="1"/>
  <c r="G114" i="3" s="1"/>
  <c r="E142" i="3" a="1"/>
  <c r="E142" i="3" s="1"/>
  <c r="G142" i="3" s="1"/>
  <c r="E70" i="3" a="1"/>
  <c r="E70" i="3" s="1"/>
  <c r="G70" i="3" s="1"/>
  <c r="D136" i="3" l="1" a="1"/>
  <c r="D136" i="3" s="1"/>
  <c r="G180" i="3"/>
  <c r="E113" i="3" a="1"/>
  <c r="E113" i="3" s="1"/>
  <c r="G113" i="3" s="1"/>
  <c r="E199" i="3" a="1"/>
  <c r="E199" i="3" s="1"/>
  <c r="G199" i="3" s="1"/>
  <c r="E73" i="3" a="1"/>
  <c r="E73" i="3" s="1"/>
  <c r="G73" i="3" s="1"/>
  <c r="E14" i="3" l="1" a="1"/>
  <c r="E14" i="3" s="1"/>
  <c r="E15" i="3" a="1"/>
  <c r="E15" i="3" s="1"/>
  <c r="E16" i="3" a="1"/>
  <c r="E16" i="3" s="1"/>
  <c r="E19" i="3" a="1"/>
  <c r="E19" i="3" s="1"/>
  <c r="E20" i="3" a="1"/>
  <c r="E20" i="3" s="1"/>
  <c r="E21" i="3" a="1"/>
  <c r="E21" i="3" s="1"/>
  <c r="E23" i="3" a="1"/>
  <c r="E23" i="3" s="1"/>
  <c r="E24" i="3" a="1"/>
  <c r="E24" i="3" s="1"/>
  <c r="E25" i="3" a="1"/>
  <c r="E25" i="3" s="1"/>
  <c r="E26" i="3" a="1"/>
  <c r="E26" i="3" s="1"/>
  <c r="E33" i="3" a="1"/>
  <c r="E33" i="3" s="1"/>
  <c r="E34" i="3" a="1"/>
  <c r="E34" i="3" s="1"/>
  <c r="E35" i="3" a="1"/>
  <c r="E35" i="3" s="1"/>
  <c r="E37" i="3" a="1"/>
  <c r="E37" i="3" s="1"/>
  <c r="E38" i="3" a="1"/>
  <c r="E38" i="3" s="1"/>
  <c r="G38" i="3" s="1"/>
  <c r="E39" i="3" a="1"/>
  <c r="E39" i="3" s="1"/>
  <c r="E40" i="3" a="1"/>
  <c r="E40" i="3" s="1"/>
  <c r="E43" i="3" a="1"/>
  <c r="E43" i="3" s="1"/>
  <c r="E44" i="3" a="1"/>
  <c r="E44" i="3" s="1"/>
  <c r="E45" i="3" a="1"/>
  <c r="E45" i="3" s="1"/>
  <c r="E46" i="3" a="1"/>
  <c r="E46" i="3" s="1"/>
  <c r="E47" i="3" a="1"/>
  <c r="E47" i="3" s="1"/>
  <c r="G47" i="3" s="1"/>
  <c r="E48" i="3" a="1"/>
  <c r="E48" i="3" s="1"/>
  <c r="G48" i="3" s="1"/>
  <c r="E54" i="3" a="1"/>
  <c r="E54" i="3" s="1"/>
  <c r="E55" i="3" a="1"/>
  <c r="E55" i="3" s="1"/>
  <c r="E56" i="3" a="1"/>
  <c r="E56" i="3" s="1"/>
  <c r="E57" i="3" a="1"/>
  <c r="E57" i="3" s="1"/>
  <c r="G57" i="3" s="1"/>
  <c r="E58" i="3" a="1"/>
  <c r="E58" i="3" s="1"/>
  <c r="E59" i="3" a="1"/>
  <c r="E59" i="3" s="1"/>
  <c r="E60" i="3" a="1"/>
  <c r="E60" i="3" s="1"/>
  <c r="E64" i="3" a="1"/>
  <c r="E64" i="3" s="1"/>
  <c r="E65" i="3" a="1"/>
  <c r="E65" i="3" s="1"/>
  <c r="E66" i="3" a="1"/>
  <c r="E66" i="3" s="1"/>
  <c r="E67" i="3" a="1"/>
  <c r="E67" i="3" s="1"/>
  <c r="E68" i="3" a="1"/>
  <c r="E68" i="3" s="1"/>
  <c r="E69" i="3" a="1"/>
  <c r="E69" i="3" s="1"/>
  <c r="G69" i="3" s="1"/>
  <c r="E71" i="3" a="1"/>
  <c r="E71" i="3" s="1"/>
  <c r="E72" i="3" a="1"/>
  <c r="E72" i="3" s="1"/>
  <c r="E74" i="3" a="1"/>
  <c r="E74" i="3" s="1"/>
  <c r="E76" i="3" a="1"/>
  <c r="E76" i="3" s="1"/>
  <c r="E77" i="3" a="1"/>
  <c r="E77" i="3" s="1"/>
  <c r="E78" i="3" a="1"/>
  <c r="E78" i="3" s="1"/>
  <c r="E79" i="3" a="1"/>
  <c r="E79" i="3" s="1"/>
  <c r="E81" i="3" a="1"/>
  <c r="E81" i="3" s="1"/>
  <c r="E83" i="3" a="1"/>
  <c r="E83" i="3" s="1"/>
  <c r="E84" i="3" a="1"/>
  <c r="E84" i="3" s="1"/>
  <c r="E85" i="3" a="1"/>
  <c r="E85" i="3" s="1"/>
  <c r="E87" i="3" a="1"/>
  <c r="E87" i="3" s="1"/>
  <c r="E88" i="3" a="1"/>
  <c r="E88" i="3" s="1"/>
  <c r="G88" i="3" s="1"/>
  <c r="E89" i="3" a="1"/>
  <c r="E89" i="3" s="1"/>
  <c r="G89" i="3" s="1"/>
  <c r="E90" i="3" a="1"/>
  <c r="E90" i="3" s="1"/>
  <c r="E92" i="3" a="1"/>
  <c r="E92" i="3" s="1"/>
  <c r="E93" i="3" a="1"/>
  <c r="E93" i="3" s="1"/>
  <c r="E94" i="3" a="1"/>
  <c r="E94" i="3" s="1"/>
  <c r="E95" i="3" a="1"/>
  <c r="E95" i="3" s="1"/>
  <c r="E96" i="3" a="1"/>
  <c r="E96" i="3" s="1"/>
  <c r="E97" i="3" a="1"/>
  <c r="E97" i="3" s="1"/>
  <c r="E98" i="3" a="1"/>
  <c r="E98" i="3" s="1"/>
  <c r="E99" i="3" a="1"/>
  <c r="E99" i="3" s="1"/>
  <c r="E100" i="3" a="1"/>
  <c r="E100" i="3" s="1"/>
  <c r="E102" i="3" a="1"/>
  <c r="E102" i="3" s="1"/>
  <c r="E103" i="3" a="1"/>
  <c r="E103" i="3" s="1"/>
  <c r="E104" i="3" a="1"/>
  <c r="E104" i="3" s="1"/>
  <c r="E105" i="3" a="1"/>
  <c r="E105" i="3" s="1"/>
  <c r="E112" i="3" a="1"/>
  <c r="E112" i="3" s="1"/>
  <c r="E115" i="3" a="1"/>
  <c r="E115" i="3" s="1"/>
  <c r="E116" i="3" a="1"/>
  <c r="E116" i="3" s="1"/>
  <c r="E117" i="3" a="1"/>
  <c r="E117" i="3" s="1"/>
  <c r="E118" i="3" a="1"/>
  <c r="E118" i="3" s="1"/>
  <c r="E119" i="3" a="1"/>
  <c r="E119" i="3" s="1"/>
  <c r="E120" i="3" a="1"/>
  <c r="E120" i="3" s="1"/>
  <c r="E140" i="3" a="1"/>
  <c r="E140" i="3" s="1"/>
  <c r="E141" i="3" a="1"/>
  <c r="E141" i="3" s="1"/>
  <c r="E143" i="3" a="1"/>
  <c r="E143" i="3" s="1"/>
  <c r="G143" i="3" s="1"/>
  <c r="E122" i="3" a="1"/>
  <c r="E122" i="3" s="1"/>
  <c r="G122" i="3" s="1"/>
  <c r="E147" i="3" a="1"/>
  <c r="E147" i="3" s="1"/>
  <c r="E148" i="3" a="1"/>
  <c r="E148" i="3" s="1"/>
  <c r="E149" i="3" a="1"/>
  <c r="E149" i="3" s="1"/>
  <c r="G149" i="3" s="1"/>
  <c r="E150" i="3" a="1"/>
  <c r="E150" i="3" s="1"/>
  <c r="E152" i="3" a="1"/>
  <c r="E152" i="3" s="1"/>
  <c r="E153" i="3" a="1"/>
  <c r="E153" i="3" s="1"/>
  <c r="E154" i="3" a="1"/>
  <c r="E154" i="3" s="1"/>
  <c r="E155" i="3" a="1"/>
  <c r="E155" i="3" s="1"/>
  <c r="E156" i="3" a="1"/>
  <c r="E156" i="3" s="1"/>
  <c r="E158" i="3" a="1"/>
  <c r="E158" i="3" s="1"/>
  <c r="E159" i="3" a="1"/>
  <c r="E159" i="3" s="1"/>
  <c r="E160" i="3" a="1"/>
  <c r="E160" i="3" s="1"/>
  <c r="E161" i="3" a="1"/>
  <c r="E161" i="3" s="1"/>
  <c r="G161" i="3" s="1"/>
  <c r="E162" i="3" a="1"/>
  <c r="E162" i="3" s="1"/>
  <c r="E163" i="3" a="1"/>
  <c r="E163" i="3" s="1"/>
  <c r="E164" i="3" a="1"/>
  <c r="E164" i="3" s="1"/>
  <c r="E166" i="3" a="1"/>
  <c r="E166" i="3" s="1"/>
  <c r="E167" i="3" a="1"/>
  <c r="E167" i="3" s="1"/>
  <c r="G167" i="3" s="1"/>
  <c r="E168" i="3" a="1"/>
  <c r="E168" i="3" s="1"/>
  <c r="E169" i="3" a="1"/>
  <c r="E169" i="3" s="1"/>
  <c r="E170" i="3" a="1"/>
  <c r="E170" i="3" s="1"/>
  <c r="E171" i="3" a="1"/>
  <c r="E171" i="3" s="1"/>
  <c r="E172" i="3" a="1"/>
  <c r="E172" i="3" s="1"/>
  <c r="G172" i="3" s="1"/>
  <c r="E191" i="3" a="1"/>
  <c r="E191" i="3" s="1"/>
  <c r="E192" i="3" a="1"/>
  <c r="E192" i="3" s="1"/>
  <c r="E193" i="3" a="1"/>
  <c r="E193" i="3" s="1"/>
  <c r="E194" i="3" a="1"/>
  <c r="E194" i="3" s="1"/>
  <c r="G194" i="3" s="1"/>
  <c r="E195" i="3" a="1"/>
  <c r="E195" i="3" s="1"/>
  <c r="G195" i="3" s="1"/>
  <c r="E196" i="3" a="1"/>
  <c r="E196" i="3" s="1"/>
  <c r="G196" i="3" s="1"/>
  <c r="E197" i="3" a="1"/>
  <c r="E197" i="3" s="1"/>
  <c r="G197" i="3" s="1"/>
  <c r="E198" i="3" a="1"/>
  <c r="E198" i="3" s="1"/>
  <c r="G198" i="3" s="1"/>
  <c r="E200" i="3" a="1"/>
  <c r="E200" i="3" s="1"/>
  <c r="G200" i="3" s="1"/>
  <c r="E201" i="3" a="1"/>
  <c r="E201" i="3" s="1"/>
  <c r="G201" i="3" s="1"/>
  <c r="E13" i="3" a="1"/>
  <c r="E13" i="3" s="1"/>
  <c r="E7" i="3" a="1"/>
  <c r="E7" i="3" s="1"/>
  <c r="E8" i="3" a="1"/>
  <c r="E8" i="3" s="1"/>
  <c r="E10" i="3" a="1"/>
  <c r="E10" i="3" s="1"/>
  <c r="E6" i="3" a="1"/>
  <c r="E6" i="3" s="1"/>
  <c r="E36" i="3" l="1"/>
  <c r="E5" i="3"/>
  <c r="E109" i="3"/>
  <c r="G8" i="3"/>
  <c r="E12" i="3"/>
  <c r="E151" i="3"/>
  <c r="E139" i="3"/>
  <c r="E32" i="3"/>
  <c r="E22" i="3"/>
  <c r="E86" i="3"/>
  <c r="E75" i="3"/>
  <c r="E165" i="3"/>
  <c r="E146" i="3"/>
  <c r="E63" i="3"/>
  <c r="E53" i="3"/>
  <c r="E18" i="3"/>
  <c r="E101" i="3"/>
  <c r="D27" i="3" a="1"/>
  <c r="D27" i="3" s="1"/>
  <c r="E91" i="3"/>
  <c r="E157" i="3"/>
  <c r="D157" i="3" s="1" a="1"/>
  <c r="D157" i="3" s="1"/>
  <c r="E80" i="3"/>
  <c r="E190" i="3"/>
  <c r="D190" i="3" s="1" a="1"/>
  <c r="D190" i="3" s="1"/>
  <c r="G7" i="3"/>
  <c r="G10" i="3"/>
  <c r="G13" i="3"/>
  <c r="G14" i="3"/>
  <c r="G15" i="3"/>
  <c r="G16" i="3"/>
  <c r="G19" i="3"/>
  <c r="G20" i="3"/>
  <c r="G21" i="3"/>
  <c r="G23" i="3"/>
  <c r="G24" i="3"/>
  <c r="G25" i="3"/>
  <c r="G26" i="3"/>
  <c r="G33" i="3"/>
  <c r="G34" i="3"/>
  <c r="G35" i="3"/>
  <c r="G37" i="3"/>
  <c r="G39" i="3"/>
  <c r="G40" i="3"/>
  <c r="G43" i="3"/>
  <c r="G44" i="3"/>
  <c r="G45" i="3"/>
  <c r="G46" i="3"/>
  <c r="G54" i="3"/>
  <c r="G55" i="3"/>
  <c r="G56" i="3"/>
  <c r="G58" i="3"/>
  <c r="G59" i="3"/>
  <c r="G60" i="3"/>
  <c r="G64" i="3"/>
  <c r="G65" i="3"/>
  <c r="G66" i="3"/>
  <c r="G67" i="3"/>
  <c r="G68" i="3"/>
  <c r="G71" i="3"/>
  <c r="G72" i="3"/>
  <c r="G74" i="3"/>
  <c r="G76" i="3"/>
  <c r="G77" i="3"/>
  <c r="G78" i="3"/>
  <c r="G79" i="3"/>
  <c r="G81" i="3"/>
  <c r="G83" i="3"/>
  <c r="G84" i="3"/>
  <c r="G85" i="3"/>
  <c r="G87" i="3"/>
  <c r="G90" i="3"/>
  <c r="G92" i="3"/>
  <c r="G93" i="3"/>
  <c r="G94" i="3"/>
  <c r="G95" i="3"/>
  <c r="G96" i="3"/>
  <c r="G97" i="3"/>
  <c r="G98" i="3"/>
  <c r="G99" i="3"/>
  <c r="G100" i="3"/>
  <c r="G102" i="3"/>
  <c r="G103" i="3"/>
  <c r="G104" i="3"/>
  <c r="G105" i="3"/>
  <c r="G112" i="3"/>
  <c r="G115" i="3"/>
  <c r="G116" i="3"/>
  <c r="G117" i="3"/>
  <c r="G118" i="3"/>
  <c r="G119" i="3"/>
  <c r="G120" i="3"/>
  <c r="G140" i="3"/>
  <c r="G141" i="3"/>
  <c r="G147" i="3"/>
  <c r="G148" i="3"/>
  <c r="G150" i="3"/>
  <c r="G152" i="3"/>
  <c r="G153" i="3"/>
  <c r="G154" i="3"/>
  <c r="G155" i="3"/>
  <c r="G156" i="3"/>
  <c r="G158" i="3"/>
  <c r="G159" i="3"/>
  <c r="G160" i="3"/>
  <c r="G162" i="3"/>
  <c r="G163" i="3"/>
  <c r="G164" i="3"/>
  <c r="G166" i="3"/>
  <c r="G168" i="3"/>
  <c r="G169" i="3"/>
  <c r="G170" i="3"/>
  <c r="G171" i="3"/>
  <c r="G191" i="3"/>
  <c r="G192" i="3"/>
  <c r="G193" i="3"/>
  <c r="G6" i="3"/>
  <c r="I7" i="5" l="1"/>
  <c r="I4" i="5"/>
  <c r="AC28" i="5"/>
  <c r="AC25" i="5"/>
  <c r="AC26" i="5" s="1"/>
  <c r="AB27" i="5" s="1" a="1"/>
  <c r="AB27" i="5" s="1"/>
  <c r="G36" i="3"/>
  <c r="I18" i="5"/>
  <c r="I15" i="5"/>
  <c r="I16" i="5" s="1"/>
  <c r="H17" i="5" s="1" a="1"/>
  <c r="H17" i="5" s="1"/>
  <c r="G5" i="3"/>
  <c r="AQ48" i="5"/>
  <c r="G18" i="3"/>
  <c r="G109" i="3"/>
  <c r="G32" i="3"/>
  <c r="G80" i="3"/>
  <c r="G157" i="3"/>
  <c r="G91" i="3"/>
  <c r="AQ45" i="5"/>
  <c r="AQ46" i="5" s="1"/>
  <c r="AP47" i="5" s="1" a="1"/>
  <c r="AP47" i="5" s="1"/>
  <c r="G108" i="3"/>
  <c r="G53" i="3"/>
  <c r="I68" i="5"/>
  <c r="I65" i="5"/>
  <c r="G165" i="3"/>
  <c r="I55" i="5"/>
  <c r="I58" i="5"/>
  <c r="G139" i="3"/>
  <c r="G86" i="3"/>
  <c r="G75" i="3"/>
  <c r="G63" i="3"/>
  <c r="G146" i="3"/>
  <c r="G22" i="3"/>
  <c r="G12" i="3"/>
  <c r="G151" i="3"/>
  <c r="G42" i="3"/>
  <c r="G101" i="3"/>
  <c r="G27" i="3"/>
  <c r="AQ65" i="5"/>
  <c r="AQ66" i="5" s="1"/>
  <c r="AP67" i="5" s="1" a="1"/>
  <c r="AP67" i="5" s="1"/>
  <c r="AQ68" i="5"/>
  <c r="G190" i="3"/>
  <c r="I45" i="5"/>
  <c r="AQ35" i="5"/>
  <c r="AQ36" i="5" s="1"/>
  <c r="AP37" i="5" s="1" a="1"/>
  <c r="AP37" i="5" s="1"/>
  <c r="I48" i="5"/>
  <c r="R58" i="5"/>
  <c r="AQ25" i="5"/>
  <c r="AQ28" i="5"/>
  <c r="I38" i="5"/>
  <c r="I35" i="5"/>
  <c r="R38" i="5"/>
  <c r="R35" i="5"/>
  <c r="AC35" i="5"/>
  <c r="AC36" i="5" s="1"/>
  <c r="AB37" i="5" s="1" a="1"/>
  <c r="AB37" i="5" s="1"/>
  <c r="AC38" i="5"/>
  <c r="AQ38" i="5"/>
  <c r="R45" i="5"/>
  <c r="R48" i="5"/>
  <c r="AC48" i="5"/>
  <c r="AC45" i="5"/>
  <c r="AC46" i="5" s="1"/>
  <c r="AB47" i="5" s="1" a="1"/>
  <c r="AB47" i="5" s="1"/>
  <c r="R55" i="5"/>
  <c r="AC55" i="5"/>
  <c r="AC56" i="5" s="1"/>
  <c r="AB57" i="5" s="1" a="1"/>
  <c r="AB57" i="5" s="1"/>
  <c r="AC58" i="5"/>
  <c r="AQ55" i="5"/>
  <c r="AQ56" i="5" s="1"/>
  <c r="AP57" i="5" s="1" a="1"/>
  <c r="AP57" i="5" s="1"/>
  <c r="AQ58" i="5"/>
  <c r="R28" i="5"/>
  <c r="R25" i="5"/>
  <c r="R26" i="5" s="1"/>
  <c r="Q27" i="5" s="1" a="1"/>
  <c r="Q27" i="5" s="1"/>
  <c r="AQ15" i="5"/>
  <c r="AQ16" i="5" s="1"/>
  <c r="AP17" i="5" s="1" a="1"/>
  <c r="AP17" i="5" s="1"/>
  <c r="AQ18" i="5"/>
  <c r="AC15" i="5"/>
  <c r="AC16" i="5" s="1"/>
  <c r="AB17" i="5" s="1" a="1"/>
  <c r="AB17" i="5" s="1"/>
  <c r="AC18" i="5"/>
  <c r="R18" i="5"/>
  <c r="R15" i="5"/>
  <c r="R16" i="5" s="1"/>
  <c r="Q17" i="5" s="1" a="1"/>
  <c r="Q17" i="5" s="1"/>
  <c r="D3" i="3" l="1"/>
  <c r="I36" i="5"/>
  <c r="H37" i="5" s="1" a="1"/>
  <c r="H37" i="5" s="1"/>
  <c r="D151" i="3" a="1"/>
  <c r="D151" i="3" s="1"/>
  <c r="I56" i="5"/>
  <c r="H57" i="5" s="1" a="1"/>
  <c r="H57" i="5" s="1"/>
  <c r="R36" i="5"/>
  <c r="Q37" i="5" s="1" a="1"/>
  <c r="Q37" i="5" s="1"/>
  <c r="I46" i="5"/>
  <c r="H47" i="5" s="1" a="1"/>
  <c r="H47" i="5" s="1"/>
  <c r="AQ26" i="5"/>
  <c r="AP27" i="5" s="1" a="1"/>
  <c r="AP27" i="5" s="1"/>
  <c r="R46" i="5"/>
  <c r="Q47" i="5" s="1" a="1"/>
  <c r="Q47" i="5" s="1"/>
  <c r="R56" i="5"/>
  <c r="Q57" i="5" s="1" a="1"/>
  <c r="Q57" i="5" s="1"/>
  <c r="D165" i="3" l="1" a="1"/>
  <c r="D165" i="3" s="1"/>
  <c r="D146" i="3" a="1"/>
  <c r="D146" i="3" s="1"/>
  <c r="I66" i="5" l="1"/>
  <c r="H67" i="5" s="1" a="1"/>
  <c r="H67" i="5" s="1"/>
  <c r="I5" i="5"/>
  <c r="H6" i="5" s="1" a="1"/>
  <c r="H6" i="5" s="1"/>
  <c r="D139" i="3" a="1"/>
  <c r="D139" i="3" s="1"/>
  <c r="D101" i="3" l="1" a="1"/>
  <c r="D101" i="3" s="1"/>
  <c r="D91" i="3" l="1" a="1"/>
  <c r="D91" i="3" s="1"/>
  <c r="D86" i="3" l="1" a="1"/>
  <c r="D86" i="3" s="1"/>
  <c r="D80" i="3" l="1" a="1"/>
  <c r="D80" i="3" s="1"/>
  <c r="D75" i="3" l="1" a="1"/>
  <c r="D75" i="3" s="1"/>
  <c r="D63" i="3" l="1" a="1"/>
  <c r="D63" i="3" s="1"/>
  <c r="D53" i="3" l="1" a="1"/>
  <c r="D53" i="3" s="1"/>
  <c r="D42" i="3" l="1" a="1"/>
  <c r="D42" i="3" s="1"/>
  <c r="D36" i="3" l="1" a="1"/>
  <c r="D36" i="3" s="1"/>
  <c r="D32" i="3" l="1" a="1"/>
  <c r="D32" i="3" s="1"/>
  <c r="D22" i="3" l="1" a="1"/>
  <c r="D22" i="3" s="1"/>
  <c r="D18" i="3" l="1" a="1"/>
  <c r="D18" i="3" s="1"/>
  <c r="D5" i="3" l="1" a="1"/>
  <c r="D5" i="3" s="1"/>
  <c r="D12" i="3" a="1"/>
  <c r="D12" i="3" s="1"/>
  <c r="E108" i="3"/>
  <c r="D108" i="3" s="1" a="1"/>
  <c r="D108" i="3" s="1"/>
  <c r="D123" i="3" a="1"/>
  <c r="D123" i="3" s="1"/>
  <c r="D109" i="3" a="1"/>
  <c r="D109"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<sst xmlns="http://schemas.openxmlformats.org/spreadsheetml/2006/main" count="1643" uniqueCount="693">
  <si>
    <t>ΤΕΚΜΗΡΙΑ</t>
  </si>
  <si>
    <t>ΤΩΡΙΝΗ ΚΑΤΑΣΤΑΣΗ/ ΠΑΡΑΤΗΡΗΣΗ</t>
  </si>
  <si>
    <t>ΠΡΟΤΕΡΑΙΟΤΗΤΑ</t>
  </si>
  <si>
    <t>ΠΡΟΤΕΙΝΟΜΕΝΕΣ ΕΝΕΡΓΕΙΕΣ</t>
  </si>
  <si>
    <t>ΚΕΝΟ</t>
  </si>
  <si>
    <t>ΚΑΤΑΛΗΚΤΙΚΗ ΗΜΕΡΟΜΗΝΙΑ</t>
  </si>
  <si>
    <t>ΚΑΤΑΣΤΑΣΗ</t>
  </si>
  <si>
    <t>Select…</t>
  </si>
  <si>
    <t>ΣΧΟΛΙΑ</t>
  </si>
  <si>
    <t>ΜΕΤΡΑ</t>
  </si>
  <si>
    <t>ΣΤΟΙΧΕΙΑ TΕΚΜΗΡΙΩΣΗΣ/YΛΟΠΟΙΗΣΗΣ</t>
  </si>
  <si>
    <t>ΕΠΙΠΕΔΟ ΣΥΜΜΟΡΦΩΣΗΣ</t>
  </si>
  <si>
    <t>ΠΛΑΝΟ ΔΙΟΡΘΩΤΙΚΩΝ/BΕΛΤΙΩΤΙΚΩΝ EΝΕΡΓΕΙΩΝ</t>
  </si>
  <si>
    <t>#</t>
  </si>
  <si>
    <t>ΑΠΑΙΤΗΣΕΙΣ ΣΥΜΜΟΡΦΩΣΗΣ</t>
  </si>
  <si>
    <t xml:space="preserve">Ο οργανισμός διαμορφώνει και υλοποιεί, με ευθύνη της ανώτατης διοίκησης, ολοκληρωμένο πρόγραμμα διαχείρισης των κινδύνων κυβερνοασφάλειας, που αποτελείται από πολιτικές, διαδικασίες, ανάθεση ρόλων, αρμοδιοτήτων και ευθυνών, καθώς και από ένα σύνολο τεχνικών, οργανωτικών και επιχειρησιακών μέτρων για την ασφάλεια των συστημάτων δικτύου και επικοινωνιών του. </t>
  </si>
  <si>
    <t>Το ανώτατο όργανο διοίκησης της οντότητας εγκρίνει το πρόγραμμα διαχείρισης των κινδύνων κυβερνοασφάλειας και λαμβάνει μέριμνα για τη συνολική υλοποίηση, επίβλεψη, περιοδική αξιολόγηση και συνεχή βελτίωσή του.</t>
  </si>
  <si>
    <t>Το ανώτατο όργανο διοίκησης της οντότητας διασφαλίζει ότι παρέχονται οι απαραίτητοι πόροι για την υλοποίηση του προγράμματος διαχείρισης των κινδύνων κυβερνοασφάλειας και για τη λήψη των κατάλληλων και αναλογικών τεχνικών, επιχειρησιακών και οργανωτικών μέτρων διαχείρισης των εν λόγω κινδύνων.</t>
  </si>
  <si>
    <t>Το ανώτατο όργανο διοίκησης της οντότητας διασφαλίζει ότι το σύνολο του προσωπικού ενημερώνεται για τις υποχρεώσεις και τις ευθύνες του όσον αφορά στην τήρηση και εφαρμογή της πολιτικής ασφάλειας, των θεματικών πολιτικών ασφάλειας και των συναφών διαδικασιών της οντότητας.</t>
  </si>
  <si>
    <t>Το ανώτατο όργανο διοίκησης της οντότητας διασφαλίζει ότι η οικεία οντότητα τηρεί στοιχεία τεκμηρίωσης στην υποδομή της που αφορούν σε έγγραφα ψηφιακής ή φυσικής μορφής (όπως, πολιτικές ασφάλειας και διαδικασίες, πρακτικά διοικητικού συμβουλίου, οικονομικά στοιχεία, συμβάσεις, βεβαιώσεις εκπαίδευσης, διαγράμματα δικτύου, πλάνα επιχειρησιακής συνέχειας, έγγραφα περιοδικής αξιολόγησης μέτρων και διαδικασιών, αναφορές ελέγχων ασφάλειας, μηνύματα ηλεκτρονικού ταχυδρομείου).</t>
  </si>
  <si>
    <t>Η οντότητα αναπτύσσει και τηρεί κατάλληλο πλαίσιο για τη διαχείριση των κινδύνων κυβερνοασφάλειας, το οποίο ευθυγραμμίζεται με τη συνολική στρατηγική διαχείρισης των επιχειρηματικών κινδύνων της ή των κινδύνων που προκύπτουν κατά την άσκηση των αρμοδιοτήτων της, εφόσον πρόκειται για οντότητα της περ. στ΄ της παρ. 2 του άρθρου 3 του ν. 5160/2024. Για τη διαμόρφωση του εν λόγω πλαισίου λαμβάνονται υπόψη και οι σχέσεις της οντότητας με τρίτα μέρη, καθώς και με προμηθευτές και παρόχους υπηρεσιών.</t>
  </si>
  <si>
    <t xml:space="preserve">Η οντότητα αναπτύσσει, υλοποιεί και επιβλέπει κατάλληλο πλάνο αντιμετώπισης των κινδύνων (risk treatment plan). </t>
  </si>
  <si>
    <t>Οι βασικές οντότητες, επιπλέον, διενεργούν, σε περιοδική βάση και με αναλογικό τρόπο, εμπεριστατωμένες διαδικασίες εκτίμησης κινδύνων (risk assessment), λαμβάνοντας υπόψη πληροφορίες που αφορούν σε κυβερνοαπειλές (cyber threat intelligence) από αξιόπιστες και τεχνικά εξειδικευμένες πηγές, καθώς και τα αποτελέσματα πλήρους αξιολόγησης των ευπαθειών στα συστήματα δικτύου και πληροφοριών τους.</t>
  </si>
  <si>
    <t>Η οντότητα έχει εκπονήσει γραπτή γενική πολιτική ασφάλειας πληροφοριών, η οποία εγκρίνεται από το ανώτατο όργανο διοίκησης και καθορίζει την προσέγγιση της οντότητας για τη διαχείριση της ασφάλειας των συστημάτων δικτύου και πληροφοριών της.</t>
  </si>
  <si>
    <t xml:space="preserve">Η οντότητα έχει ορίσει αρμοδιότητες και εξουσίες όσον αφορά στην κυβερνοασφάλεια, τις οποίες αναθέτει σε ρόλους, οι οποίοι κατανέμονται σύμφωνα με τις επιχειρηματικές της ανάγκες ή τις αρμοδιότητές της, εφόσον πρόκειται για οντότητα της περ. στ΄ της παρ. 2 του άρθρου 3 του ν. 5160/2024. </t>
  </si>
  <si>
    <t>Η οντότητα έχει ορίσει Υπεύθυνο Ασφάλειας Συστημάτων Πληροφορικής και Επικοινωνιών (Υ.Α.Σ.Π.Ε.).</t>
  </si>
  <si>
    <t xml:space="preserve">Ο Υ.Α.Σ.Π.Ε. αναφέρεται απ’ ευθείας στο ανώτατο όργανο διοίκησης της οντότητας για θέματα που σχετίζονται με την κυβερνοασφάλεια. </t>
  </si>
  <si>
    <t>Οι ρόλοι, αρμοδιότητες και εξουσίες αξιολογούνται και, κατά περίπτωση, επικαιροποιούνται από το ανώτατο όργανο διοίκησης σε προγραμματισμένα χρονικά διαστήματα, καθώς και όταν λαμβάνουν χώρα σοβαρά περιστατικά κυβερνοασφάλειας ή σημαντικές αλλαγές στις λειτουργίες της οντότητας.</t>
  </si>
  <si>
    <t>Η οντότητα υλοποιεί, σε περιοδική βάση, ανεξάρτητους ελέγχους (independent audits) του συνόλου των παραμέτρων του προγράμματος διαχείρισης ασφάλειας πληροφοριών της, συμπεριλαμβανομένων του προσωπικού, των πολιτικών, των διαδικασιών και των τεχνολογιών που χρησιμοποιεί. Οι ως άνω έλεγχοι δύνανται να διενεργούνται από εσωτερικούς ή εξωτερικούς ελεγκτές.</t>
  </si>
  <si>
    <t xml:space="preserve">Η οντότητα διασφαλίζει και εγγυάται την αμεροληψία των προσώπων που διενεργούν τους ανεξάρτητους ελέγχους ασφάλειας πληροφοριών.   </t>
  </si>
  <si>
    <t>Εφόσον από τα αποτελέσματα του ανεξάρτητου ελέγχου προκύψει ανεπαρκής υλοποίηση των απαραίτητων τεχνικών, οργανωτικών και επιχειρησιακών μέτρων κυβερνοασφάλειας, το ανώτατο όργανο διοίκησης της οντότητας εκκινεί διαδικασίες διορθωτικών ενεργειών.</t>
  </si>
  <si>
    <t xml:space="preserve">Σε περίπτωση μη συμμόρφωσης της οντότητας με τις κανονιστικές της υποχρεώσεις, το ανώτατο όργανο διοίκησής της εκκινεί διαδικασίες διορθωτικών ενεργειών. </t>
  </si>
  <si>
    <t xml:space="preserve">Η οντότητα ορίζει και υλοποιεί διαδικασίες πειθαρχικού ελέγχου για το προσωπικό που έχει διαπράξει παραβίαση των οριζόμενων στη γενική πολιτική και στις θεματικές πολιτικές ασφάλειας της οντότητας.  </t>
  </si>
  <si>
    <t xml:space="preserve">Οι βασικές οντότητες, επιπλέον, εφαρμόζουν διαδικασίες ελέγχων επαλήθευσης του ιστορικού του υποψηφίου προσωπικού (background checks), καθώς και, κατά περίπτωση, ζητήματα αμεροληψίας και ακεραιότητας. </t>
  </si>
  <si>
    <t xml:space="preserve">Η οντότητα τηρεί ακριβή και ενημερωμένο κατάλογο με τα αγαθά πληροφορικής (υλικό, λογισμικό, συστήματα, κατηγορίες δεδομένων, υπηρεσίες κ.α.) που φιλοξενούνται στις εγκαταστάσεις της και σε περιβάλλοντα νεφοϋπολογιστικής (cloud). Στον εν λόγω κατάλογο περιλαμβάνονται και τα αγαθά επιχειρησιακής τεχνολογίας (operational technology), εφόσον υπάρχουν. </t>
  </si>
  <si>
    <t xml:space="preserve">Η οντότητα ταξινομεί τα δεδομένα και αγαθά που διαχειρίζεται σε διακριτά επίπεδα, με βάση τις απαιτήσεις εμπιστευτικότητας, ακεραιότητας και διαθεσιμότητάς τους. Η αντιστοίχιση κάθε αγαθού και συνόλου δεδομένων με ένα επίπεδο ταξινόμησης γίνεται ανάλογα με την ευαισθησία, κρισιμότητα και επιχειρηματική τους αξία. </t>
  </si>
  <si>
    <t>Η οντότητα έχει εκπονήσει γραπτή πολιτική και οδηγίες για την ορθή χρήση των αγαθών και των δεδομένων καθ’ όλη τη διάρκεια του κύκλου ζωής τους (προμήθεια, χρήση, αποθήκευση, μεταφορά και ασφαλή απομάκρυνση / διαγραφή).</t>
  </si>
  <si>
    <t xml:space="preserve">Η οντότητα έχει εκπονήσει πολιτική και διαδικασίες που αφορούν στις σχέσεις της με προμηθευτές και παρόχους υπηρεσιών Τ.Π.Ε., με σκοπό τη διαχείριση των κινδύνων που σχετίζονται με τη χρήση από την οντότητα προϊόντων και υπηρεσιών τους.  </t>
  </si>
  <si>
    <t>Η οντότητα καταρτίζει και τηρεί ενημερωμένο κατάλογο με τους άμεσους προμηθευτές και παρόχους υπηρεσιών Τ.Π.Ε., (ενδεικτικά, παραγωγοί / κατασκευαστές προϊόντων υλικού και λογισμικού, πάροχοι υπηρεσιών νεφοϋπολογιστικής, πάροχοι διαχειριζόμενων υπηρεσιών, πάροχοι διαχειριζόμενων υπηρεσιών ασφάλειας), ο οποίος περιλαμβάνει κατ’ ελάχιστον σημεία επαφής, καθώς και τα προϊόντα και υπηρεσίες Τ.Π.Ε. που κάθε προμηθευτής παρέχει. Ο εν λόγω κατάλογος περιλαμβάνει και την ταξινόμηση των προμηθευτών και παρόχων υπηρεσιών Τ.Π.Ε. σε επίπεδα κρισιμότητας.</t>
  </si>
  <si>
    <t xml:space="preserve">Η οντότητα υλοποιεί διαδικασίες για τη διαχείριση των κινδύνων που σχετίζονται με την απόκτηση εξοπλισμού και την παροχή υπηρεσιών Τ.Π.Ε. από άμεσους προμηθευτές και παρόχους υπηρεσιών, αντίστοιχα, καθ’ όλη τη διάρκεια του κύκλου ζωής τους. </t>
  </si>
  <si>
    <t>Η οντότητα υλοποιεί διαδικασίες για τη διαχείριση των κινδύνων που σχετίζονται με τη χρήση από την οντότητα πόρων νεφοϋπολογιστικής από παρόχους υπηρεσιών νεφοϋπολογιστικής.</t>
  </si>
  <si>
    <t>Η οντότητα αξιολογεί και επικαιροποιεί σε περιοδική βάση το σύνολο των πολιτικών και διαδικασιών που αφορούν στις σχέσεις της με προμηθευτές και παρόχους υπηρεσιών Τ.Π.Ε., λαμβάνοντας υπόψη αλλαγές στις πρακτικές των προμηθευτών ή μετά από περιστατικό κυβερνοασφάλειας που σχετίζεται με παροχή προϊόντων και υπηρεσιών Τ.Π.Ε..</t>
  </si>
  <si>
    <t xml:space="preserve">Οι βασικές οντότητες, επιπλέον, καθορίζουν και επιβάλλουν ενισχυμένες απαιτήσεις κυβερνοασφάλειας για τους κρίσιμους προμηθευτές και παρόχους υπηρεσιών Τ.Π.Ε.. Ως κρίσιμοι προμηθευτές και πάροχοι υπηρεσιών Τ.Π.Ε. νοούνται εκείνοι των οποίων συγκεκριμένα προϊόντα, συστατικά, τεχνολογίες και υπηρεσίες θεωρούνται κρίσιμα λόγω της απαραίτητης φύσης τους για την υποστήριξη της παροχής της κύριας δραστηριότητας της οντότητας και των δυνητικών επιπτώσεων στην εθνική ασφάλεια, στη δημόσια ασφάλεια, στη δημόσια υγεία και στην οικονομική σταθερότητα. </t>
  </si>
  <si>
    <t>Η οντότητα έχει εκπονήσει πολιτική και διαδικασίες που αφορούν στο λογικό έλεγχο πρόσβασης (logical access control) στα συστήματα δικτύου και πληροφοριών της, με βάση τις επιχειρηματικές της ανάγκες ή τις αρμοδιότητές της, εφόσον πρόκειται για οντότητα της περ. στ΄ της παρ. 2 του άρθρου 3 του ν. 5160/2024, καθώς και τις απαιτήσεις ασφάλειας. Οι ως άνω πολιτικές και διαδικασίες αφορούν στο προσωπικό της οντότητας και σε προσωπικό άλλων οντοτήτων, όπως είναι προμηθευτές και πάροχοι υπηρεσιών Τ.Π.Ε..</t>
  </si>
  <si>
    <t xml:space="preserve">Η οντότητα χορηγεί μοναδική ταυτότητα (identity) σε κάθε χρήστη και σύστημα που αποκτά πρόσβαση στα συστήματα δικτύου και πληροφοριών της, με σκοπό τη διασφάλιση λογοδοσίας για ενέργειες που εκτελούνται με τη συγκεκριμένη ταυτότητα.   </t>
  </si>
  <si>
    <t>Η οντότητα χορηγεί και ανακαλεί δικαιώματα πρόσβασης στα συστήματα δικτύου και πληροφοριών της με βάση τις αρχές των ελάχιστων προνομίων (least privilege), της ανάγκης γνώσης (need to know) και του διαχωρισμού καθηκόντων (separation of duties).</t>
  </si>
  <si>
    <t xml:space="preserve">Η οντότητα διασφαλίζει ότι η χορήγηση «προνομιούχων» (privileged) λογαριασμών και δικαιωμάτων διαχείρισης περιορίζονται στον απόλυτα απαραίτητο βαθμό, με βάση την κρισιμότητα των επιχειρηματικών λειτουργιών της ή των αρμοδιοτήτων της, κατά περίπτωση, καθώς και το σχήμα ταξινόμησης των αγαθών και των δεδομένων.  </t>
  </si>
  <si>
    <t>Η οντότητα αναπτύσσει διαδικασίες και εργαλεία για την επιβολή ρυθμίσεων και παραμετροποιήσεων του υλικού, του λογισμικού, των υπηρεσιών και του δικτύου της, συμπεριλαμβανομένων των ρυθμίσεων και παραμετροποιήσεων ασφάλειας.</t>
  </si>
  <si>
    <t xml:space="preserve">Η οντότητα υλοποιεί διαδικασίες ασφαλούς παραμετροποίησης (secure configuration), κατά περίπτωση, στα πληροφοριακά της συστήματα, εφαρμόζοντας βέλτιστες διεθνείς πρακτικές ή προκαθορισμένα πρότυπα κατασκευαστών ή ανεξάρτητων ερευνητικών οργανισμών.   </t>
  </si>
  <si>
    <t xml:space="preserve">Η οντότητα διασφαλίζει ότι τα προεπιλεγμένα συνθηματικά (default passwords) τροποποιούνται κατά την εγκατάσταση κάθε νέου προϊόντος, συστήματος ή εφαρμογής. </t>
  </si>
  <si>
    <t xml:space="preserve">Η οντότητα ορίζει τις απαιτήσεις ασφάλειας των εφαρμογών που αποκτά ή αναπτύσσει, ήδη από το στάδιο του σχεδιασμού και των προδιαγραφών, με βάση την κρισιμότητα των εφαρμογών και τους κινδύνους που σχετίζονται με τη λειτουργία τους. </t>
  </si>
  <si>
    <t>Η οντότητα διασφαλίζει ότι τα περιβάλλοντα ανάπτυξης, δοκιμών και παραγωγής των εφαρμογών που αποκτά ή αναπτύσσει είναι διαχωρισμένα μεταξύ τους και προστατευμένα με κατάλληλα μέτρα ασφάλειας (ενδεικτικά, διαχωρισμός δικτύων, ασφαλής διαμόρφωση συστημάτων, έλεγχος πρόσβασης).</t>
  </si>
  <si>
    <t xml:space="preserve">Η οντότητα εφαρμόζει διαδικασίες για τη διαχείριση των αλλαγών στα συστήματα δικτύου και πληροφοριών της, συμπεριλαμβανομένων των θεμάτων επισκευών και συντήρησης. </t>
  </si>
  <si>
    <t xml:space="preserve">Η οντότητα λαμβάνει και επεξεργάζεται, σε τακτική βάση, πληροφορίες που αφορούν σε τεχνικές ευπάθειες τεχνολογιών πληροφορικής και επικοινωνιών μέσω κατάλληλων πηγών, όπως είναι αρμόδιες αρχές, ερευνητικοί οργανισμοί, προμηθευτές και πάροχοι υπηρεσιών, καθώς και αρμόδιες ομάδες απόκρισης σε περιστατικά κυβερνοασφάλειας (CSIRTs). </t>
  </si>
  <si>
    <t>Η οντότητα διενεργεί δοκιμές των ενημερώσεων ασφάλειας σε ελεγχόμενο περιβάλλον, προτού αυτές εγκατασταθούν σε συστήματα που βρίσκονται σε παραγωγική λειτουργία, εφόσον απαιτείται με βάση το σχήμα ταξινόμησης των αγαθών και των δεδομένων.</t>
  </si>
  <si>
    <t xml:space="preserve">Η οντότητα τηρεί πλήρη τεκμηρίωση για τους λόγους που συγκεκριμένες εντοπισμένες ευπάθειες δεν απαιτούν αποκατάσταση.  </t>
  </si>
  <si>
    <t xml:space="preserve">Η οντότητα ορίζει και υλοποιεί διαδικασία για τη γνωστοποίηση μη δημόσια γνωστών ευπαθειών (zero-day vulnerabilities) που αφορούν στα συστήματα δικτύου και πληροφοριών της προς το αρμόδιο CSIRT (Computer Security Incident Response Team), προς το σκοπό της συντονισμένης γνωστοποίησης ευπαθειών σύμφωνα με το άρθρο 12 του ν. 5160/2024. </t>
  </si>
  <si>
    <t xml:space="preserve">Η οντότητα εκπονεί πολιτική και διαδικασίες που αφορούν στη διενέργεια ελέγχων κυβερνοασφάλειας στα συστήματα δικτύου και πληροφοριών της, για το σκοπό της αξιολόγησης της αποτελεσματικότητας των μέτρων διαχείρισης κινδύνων κυβερνοασφάλειας που έχουν υλοποιηθεί σε αυτά. Οι εν λόγω διαδικασίες περιλαμβάνουν το πεδίο εφαρμογής, τη συχνότητα και το είδος των ελέγχων ασφάλειας. </t>
  </si>
  <si>
    <t xml:space="preserve">Η οντότητα διενεργεί σε περιοδική βάση, τουλάχιστον μία φορά ετησίως ή κατόπιν σοβαρού περιστατικού κυβερνοασφάλειας, εξωτερικούς ελέγχους παρείσδυσης (external penetration tests) στα συστήματα δικτύου και πληροφοριών της.  </t>
  </si>
  <si>
    <t xml:space="preserve">Η οντότητα υλοποιεί διαδικασίες αποκατάστασης των ελλείψεων που διαπιστώνονται στους εξωτερικούς ελέγχους παρείσδυσης, καθώς και διαδικασίες επικύρωσης των διορθωτικών μέτρων, με βάση συγκεκριμένο πλάνο προτεραιοποίησης, λαμβάνοντας υπόψη την κρισιμότητα των ευρημάτων.   </t>
  </si>
  <si>
    <t xml:space="preserve">Η οντότητα διενεργεί σε ετήσια βάση ή κατόπιν σοβαρού περιστατικού κυβερνοασφάλειας, αυτοαξιολόγηση της ασφάλειας των συστημάτων δικτύου και πληροφοριών της, με χρήση κατάλληλου Οδηγού που εκδίδει και αναθεωρεί η Εθνική Αρχή Κυβερνοασφάλειας. </t>
  </si>
  <si>
    <t>Οι βασικές οντότητες, επιπλέον, διενεργούν σε περιοδική βάση, τουλάχιστον μία φορά ετησίως ή κατόπιν σοβαρού περιστατικού κυβερνοασφάλειας, εσωτερικούς ελέγχους παρείσδυσης (internal penetration tests) στα συστήματα δικτύου και πληροφοριών της, με βάση το σχήμα ταξινόμησης των αγαθών και των δεδομένων.</t>
  </si>
  <si>
    <t xml:space="preserve">Οι βασικές οντότητες, επιπλέον, υλοποιούν διαδικασίες αποκατάστασης των ελλείψεων που διαπιστώνονται στους εσωτερικούς ελέγχους παρείσδυσης, καθώς και διαδικασίες επικύρωσης των διορθωτικών μέτρων, με βάση σαφές πλάνο προτεραιοποίησης, λαμβάνοντας υπόψη την κρισιμότητα των ευρημάτων.  </t>
  </si>
  <si>
    <t xml:space="preserve">Η οντότητα εφαρμόζει κανόνες που αφορούν στην ασφαλή σύνδεση, στις απαιτήσεις αυθεντικοποίησης και στις διαδικασίες εξουσιοδότησης, για τον έλεγχο της πρόσβασης στο δίκτυο και στις δικτυακές της υπηρεσίες. </t>
  </si>
  <si>
    <t xml:space="preserve">Η οντότητα εφαρμόζει κανόνες και τεχνολογίες για την αποτροπή σύνδεσης μη εξουσιοδοτημένων συσκευών στο εσωτερικό της δίκτυο.   </t>
  </si>
  <si>
    <t xml:space="preserve">Η οντότητα εφαρμόζει φιλτράρισμα της δικτυακής κίνησης μεταξύ των διακριτών υποδικτύων, με βάση τις απαιτήσεις ασφάλειας κάθε ζώνης. </t>
  </si>
  <si>
    <t>Η οντότητα υλοποιεί κανόνες και τεχνολογίες που ελέγχουν την εκτέλεση εφαρμογών και ανιχνεύουν μη εξουσιοδοτημένους τύπους λογισμικού σε σταθμούς εργασίας, διακομιστές και δικτυακές συσκευές.</t>
  </si>
  <si>
    <t xml:space="preserve">Η οντότητα μεριμνεί για τη χρήση μόνο υποστηριζόμενων φυλλομετρητών (web browsers) σε σταθμούς εργασίας χρηστών, για την τακτική ενημέρωσή τους, καθώς και για τον περιορισμό της εγκατάστασης σε αυτούς περιττών ή μη εξουσιοδοτημένων επεκτάσεων (extensions) τρίτων παρόχων.     </t>
  </si>
  <si>
    <t xml:space="preserve">Η οντότητα υλοποιεί τεχνολογίες φιλτραρίσματος που εμποδίζουν τη σύνδεση των συστημάτων δικτύου και πληροφοριών της με γνωστά κακόβουλα ονόματα χώρου (domains) και ιστοτόπους. </t>
  </si>
  <si>
    <t>Τα προγράμματα εκπαίδευσης και ευαισθητοποίησης στην κυβερνοασφάλεια αξιολογούνται και, κατά περίπτωση, επικαιροποιούνται, λαμβάνοντας υπόψη αλλαγές σε κανονιστικές απαιτήσεις, μεταβολές στο τρέχον διεθνές περιβάλλον κυβερνοαπειλών, καθώς και τις τεχνολογικές εξελίξεις.</t>
  </si>
  <si>
    <t xml:space="preserve">Η οντότητα έχει εκπονήσει γραπτή πολιτική και διαδικασίες που αφορούν στην κρυπτογραφία, με σκοπό τη διασφάλιση της εμπιστευτικότητας, αυθεντικότητας και ακεραιότητας των δεδομένων της, σε συμφωνία με το σχήμα ταξινόμησης των αγαθών και των δεδομένων, καθώς και τα αποτελέσματα της αποτίμησης επικινδυνότητας. </t>
  </si>
  <si>
    <t>Η οντότητα έχει εκπονήσει γραπτή πολιτική και διαδικασίες που αφορούν στον φυσικό έλεγχο πρόσβασης (physical access control) στην υποδομή της και στους χώρους που φιλοξενούν πληροφοριακά της συστήματα, καθώς και στην προστασία τους από φυσικούς και περιβαλλοντικούς κινδύνους.</t>
  </si>
  <si>
    <t xml:space="preserve">Η οντότητα υλοποιεί επαρκή μέτρα φυσικής ασφάλειας και επίβλεψης στην περίμετρο των εγκαταστάσεών της, καθώς και, όπου απαιτείται, εσωτερικές διακριτές ζώνες προστασίας ανάλογες με τις απαιτήσεις ασφάλειας κάθε ζώνης.  </t>
  </si>
  <si>
    <t xml:space="preserve">Η οντότητα έχει ορίσει τουλάχιστον έναν υπάλληλο από το προσωπικό της που διαχειρίζεται και συντονίζει τη διαδικασία απόκρισης σε περιστατικά κυβερνοασφάλειας. </t>
  </si>
  <si>
    <t xml:space="preserve">Η οντότητα εκπονεί γραπτή πολιτική και διαδικασίες που αφορούν στη λήψη και ασφαλή διαχείριση των αντιγράφων ασφαλείας (backups) συστημάτων, εφαρμογών και δεδομένων.   </t>
  </si>
  <si>
    <t xml:space="preserve">Η οντότητα λαμβάνει και τηρεί αντίγραφα ασφαλείας συστημάτων, εφαρμογών και δεδομένων με αυτοματοποιημένο τρόπο, λαμβάνοντας υπόψη την ταξινόμηση της κρισιμότητάς τους και την πολιτική αντιγράφων ασφαλείας. </t>
  </si>
  <si>
    <t xml:space="preserve">Η οντότητα υλοποιεί κατάλληλα μέτρα για τον έλεγχο της φυσικής και λογικής πρόσβασης στα αντίγραφα ασφαλείας, σε αντιστοιχία με το σχήμα ταξινόμησης των αγαθών και των δεδομένων.    </t>
  </si>
  <si>
    <t>ΥΠΕΥΘΥΝΟΣ</t>
  </si>
  <si>
    <t>Διαχείριση Ασφάλειας Αλυσίδας Εφοδιασμού</t>
  </si>
  <si>
    <t>ΠΟΣΟΣΤΟ ΥΛΟΠΟΙΗΣΗΣ (%)</t>
  </si>
  <si>
    <t>ΒΑΡΥΤΗΤΑ (1-5)</t>
  </si>
  <si>
    <t>Περιγραφή Κατάστασης</t>
  </si>
  <si>
    <t>Ποσοστό Υλοποίησης</t>
  </si>
  <si>
    <t>Οδηγία Ερμηνείας</t>
  </si>
  <si>
    <t>Δεν έχει ξεκινήσει</t>
  </si>
  <si>
    <t>Καμία ενέργεια ή τεκμηρίωση δεν υπάρχει</t>
  </si>
  <si>
    <t>Σχεδιάζεται</t>
  </si>
  <si>
    <t>Έχει γίνει αναγνώριση, αλλά όχι ακόμα υλοποίηση</t>
  </si>
  <si>
    <t>Μερική υλοποίηση</t>
  </si>
  <si>
    <t>Υπάρχει υλοποίηση, αλλά λείπουν βασικά στοιχεία ή διαδικασίες</t>
  </si>
  <si>
    <t>Σχεδόν ολοκληρωμένο</t>
  </si>
  <si>
    <t>Η πλειοψηφία έχει υλοποιηθεί, εκκρεμούν μικρές λεπτομέρειες</t>
  </si>
  <si>
    <t>Πλήρως υλοποιημένο</t>
  </si>
  <si>
    <t>Πλήρης συμμόρφωση με τεκμηρίωση και εφαρμογή</t>
  </si>
  <si>
    <t>Επιχειρησιακή Συνέχεια και Διαχείριση Κρίσεων</t>
  </si>
  <si>
    <t>📜 Άρθρο 21 παρ. 2στ της Οδηγίας</t>
  </si>
  <si>
    <t xml:space="preserve">Η οντότητα καταρτίζει και τηρεί λεπτομερές πλάνο διασφάλισης επιχειρησιακής συνέχειας και πλάνο ανάκαμψης από καταστροφή, βασισμένο στα αποτελέσματα της διαδικασίας αποτίμησης κινδύνων. </t>
  </si>
  <si>
    <t>Η οντότητα διενεργεί σε περιοδική βάση δοκιμές επαναφοράς (restoration tests) των αντιγράφων ασφαλείας ώστε να διασφαλίζεται η αξιοπιστία και η αποτελεσματικότητα των διαδικασιών ανάκαμψης και η ακεραιότητα των αντιγράφων ασφαλείας.</t>
  </si>
  <si>
    <t>Διαχείριση Περιστατικών Ασφάλειας &amp; Υποχρεώσεις Αναφοράς</t>
  </si>
  <si>
    <t>📜 Άρθρο 23 και σύνδεση με Άρθρο 20 – Υπευθυνότητα Διοίκησης</t>
  </si>
  <si>
    <t>📜 Άρθρο 21 της Οδηγίας</t>
  </si>
  <si>
    <t xml:space="preserve">Η οντότητα παραμετροποιεί τα συστήματα δικτύου και πληροφοριών της (διακομιστές, δικτυακές συσκευές, συσκευές χρηστών, συστήματα και εφαρμογές) ώστε να καταγράφουν δραστηριότητες (event logging) που σχετίζονται με αυτά και εξασφαλίζει ότι τα ρολόγια όλων των κρίσιμων συστημάτων συγχρονίζονται μέσω έμπιστου NTP server. Η εν λόγω καταγραφή αφορά ιδίως δραστηριότητες που σχετίζονται με ευαίσθητα δεδομένα και λογαριασμούς αυξημένων προνομίων.     </t>
  </si>
  <si>
    <t>Φυσική &amp; Περιβαλλοντική Ασφάλεια</t>
  </si>
  <si>
    <t>Η φυσική πρόσβαση στους κρίσιμους χώρους (π.χ. data centers, server rooms) που φιλοξενούν κρίσιμα πληροφοριακά συστήματα της οντότητας περιορίζεται σε εξουσιοδοτημένο προσωπικό και με την εφαρμογή κατάλληλων μεθόδων ταυτοποίησης μέσω φυσικών μηχανισμών ασφαλείας, καταγραφής και επίβλεψης (κάρτες, βιομετρικά, κάμερες κ.λπ.).</t>
  </si>
  <si>
    <t>Η οντότητα υλοποιεί επαρκή μέτρα προστασίας από φυσικούς και περιβαλλοντικούς κινδύνους, ιδίως όσον αφορά στις περιπτώσεις πυρκαγιάς, πλημμύρας, υγρασία/υπερθέρμανση, διακοπές ρεύματος και εγκληματικής δραστηριότητας (π.χ. UPS, πυρανίχνευση, αισθητήρες υγρασίας/θερμοκρασίας, γεννήτριες).</t>
  </si>
  <si>
    <t>Η οντότητα υλοποιεί επαρκή μέτρα προστασίας και επίβλεψης των μηχανισμών και μέσων υποστήριξης της συνεχούς λειτουργίας των πληροφοριακών της συστημάτων, ιδίως όσον αφορά στα μέσα παροχής ηλεκτρισμού, νερού, εξαερισμού και κλιματισμού, από συμβάντα αστοχίας ή σοβαρής διατάραξης της λειτουργίας τους με την πραγματοποίηση τακτικών δοκιμων και κατάλληλης συντήρησης τους (π.χ. UPS, πυρανίχνευση, αισθητήρες υγρασίας/θερμοκρασίας, γεννήτριες).</t>
  </si>
  <si>
    <t>📜 Άρθρο 21 παρ. 2δ</t>
  </si>
  <si>
    <t>📜 Άρθρο 21 παρ. 2ζ της Οδηγίας</t>
  </si>
  <si>
    <t>Χρήση Κρυπτογραφίας</t>
  </si>
  <si>
    <t>Η οντότητα έχει θεσπίσει και εφαρμόζει διαδικασίες κρυπτογράφησης που καλύπτουν:
(α) τα είδη και τις μεθόδους κρυπτογράφησης, καθώς και την επιλογή κατάλληλων πρωτοκόλλων και αλγορίθμων, σε συνάρτηση με το απαιτούμενο επίπεδο προστασίας και το καθορισμένο σχήμα ταξινόμησης των πληροφοριακών αγαθών και δεδομένων,
(β) την προσέγγιση στη διαχείριση των κρυπτογραφικών κλειδιών και ψηφιακών πιστοποιητικών, περιλαμβάνοντας τις διαδικασίες δημιουργίας, διανομής, αποθήκευσης, αλλαγής και ανάκλησής τους.</t>
  </si>
  <si>
    <t>📜 Άρθρο 21 παρ. 2θ της Οδηγίας</t>
  </si>
  <si>
    <t>Η οντότητα διενεργεί, σε περιοδική βάση ασκήσεις προσομοίωσης (π.χ. phishing simulations) για να μετρηθεί η ετοιμότητα των χρηστών στην πράξη.</t>
  </si>
  <si>
    <t xml:space="preserve">Η οντότητα διασφαλίζει ότι τα δεδομένα που έχουν ταξινομηθεί ως αυξημένης κρισιμότητας κρυπτογραφούνται κατά τη μεταφορά τους μέσω δικτύου (encryption in transit, χρήση πρωτοκόλλων όπως TLS 1.2/1.3 για ιστοσελίδες και εφαρμογές, κρυπτογραφημένα κανάλια VPN, SSH κ.λπ.).   </t>
  </si>
  <si>
    <t>📜 Άρθρο 20 παρ. 1</t>
  </si>
  <si>
    <t>📜 Άρθρο 20 της Οδηγίας</t>
  </si>
  <si>
    <t>Προστασία από Κακόβουλο Λογισμικό</t>
  </si>
  <si>
    <t>Η οντότητα διαχωρίζει το εσωτερικό δίκτυο της σε διακριτά υποδίκτυα ή ζώνες (network segmentation, π.χ. VLANs, zones) ώστε να απομονώνονται κρίσιμα συστήματα ή υπηρεσίες, με βάση το βαθμό κρισιμότητας και ευαισθησίας των επιχειρηματικών λειτουργιών της και τα αποτελέσματα της αξιολόγησης κινδύνων.</t>
  </si>
  <si>
    <t xml:space="preserve">Η οντότητα έχει εκπονήσει γραπτή πολιτική και διαδικασίες που αφορούν στην προστασία των δικτύων, δικτυακής κίνησης και δικτυακών συσκευών της από παραβίαση. </t>
  </si>
  <si>
    <t>Αξιολόγηση της Αποτελεσματικότητας των Μέτρων Διαχείρισης Κινδύνων Κυβερνοασφάλειας</t>
  </si>
  <si>
    <t>Διαχείριση και Γνωστοποίηση Ευπαθειών</t>
  </si>
  <si>
    <t>Η οντότητα έχει θεσπίσει διαδικασίες και ρόλους για την ανίχνευση, αξιολόγηση, διαχείριση και γνωστοποίηση των τεχνικών ευπαθειών ασφάλειας στις υποδομές πληροφορικής, συστήματα δικτύου, πληροφορίες και τις εφαρμογές της.</t>
  </si>
  <si>
    <t>Η οντότητα αποκαθιστά τις ευπάθειες που έχουν ανιχνευθεί στα συστήματα δικτύου και πληροφοριών της εντός εύλογου χρονικού διαστήματος, με βάση συγκεκριμένο πλάνο προτεραιοποίησης ενεργειών με προτάσεις αποκατάστασης (remediation actions) των αποτελεσμάτων.</t>
  </si>
  <si>
    <t>📜 Άρθρο 21 παρ. 2ε</t>
  </si>
  <si>
    <t>Διαχείριση Αλλαγών</t>
  </si>
  <si>
    <t>📜 Άρθρο 21 παρ. 2θ</t>
  </si>
  <si>
    <t>📜 Άρθρο 21 παρ. 2ζ</t>
  </si>
  <si>
    <t>📜 Άρθρο 21 παρ. 2η</t>
  </si>
  <si>
    <t>📜 Άρθρο 21 παρ. 2γ</t>
  </si>
  <si>
    <t>📜 Άρθρο 21 παρ. 2α</t>
  </si>
  <si>
    <t>📜 Άρθρο 21 παρ. 2α &amp; 2γ της Οδηγίας</t>
  </si>
  <si>
    <t>📜 Άρθρο 21 παρ. 2β, παρ. 2ε &amp; Άρθρο 23 της Οδηγίας</t>
  </si>
  <si>
    <t>📜 Άρθρο 21 παρ. 2α &amp; παρ. 2η της Οδηγίας</t>
  </si>
  <si>
    <t>Αρχές Ασφαλούς Ανάπτυξης Εφαρμογών</t>
  </si>
  <si>
    <t>Η οντότητα διασφαλίζει ότι υλοποιούνται αρχές συγγραφής ασφαλούς κώδικα και ασφαλούς αρχιτεκτονικής για τις εφαρμογές που αποκτά ή αναπτύσσει. Η ανάπτυξη ακολουθεί πρότυπα ασφαλούς κώδικα (π.χ. OWASP Top 10) για την αποφυγή κοινών αδυναμιών ασφαλείας. Παραδείγματα αποτελούν οι αρχές της «ασφάλειας από το σχεδιασμό» (“security by design”), της «ασφάλειας εξ ορισμού» (“security by default”), των «ελάχιστων προνομίων» (“least privilege”), καθώς και της «μηδενικής εμπιστοσύνης» (“zero-trust”).</t>
  </si>
  <si>
    <t>Η οντότητα διασφαλίζει ότι υλοποιούνται διαδικασίες διενέργειας δοκιμών και τεχνικών ελέγχων ασφάλειας σε διάφορα στάδια ανάπτυξης των εφαρμογών που αποκτά ή αναπτύσσει, και, σε κάθε περίπτωση, προ της θέσης τους σε παραγωγική λειτουργία. Διενεργούνται δυναμικές (DAST) και στατικές (SAST) δοκιμές &amp; αξιολόγηση κώδικα για την ανίχνευση ευπαθειών, καθώς και penetration testing κατά την ανάπτυξη και πριν από τη διάθεση της εφαρμογής. Ο κώδικας ανασκοπείται από άλλους προγραμματιστές για την ανίχνευση ευπαθειών και ανασφαλών πρακτικών.</t>
  </si>
  <si>
    <t>Η οντότητα εφαρμόζει μέτρα ασφαλείας στα αποθετήρια πηγαίου κώδικα (π.χ. GitHub, GitLab, Bitbucket), όπως περιορισμένη πρόσβαση με βάση ρόλους, αυθεντικοποίηση πολλαπλών παραγόντων (MFA) και καταγραφή δραστηριότητας.</t>
  </si>
  <si>
    <t>📜 Άρθρο 21 παρ. 2ι</t>
  </si>
  <si>
    <t>Διαχείριση Υλικού και Λογισμικού</t>
  </si>
  <si>
    <t>📜 Άρθρο 21 παρ. 2δ &amp; Άρθρο 22 της Οδηγίας</t>
  </si>
  <si>
    <t>📜 Άρθρο 21 παρ. 2δ &amp; Άρθρο 22</t>
  </si>
  <si>
    <t xml:space="preserve">Η οντότητα διασφαλίζει ότι στις συμβάσεις προμηθειών και παροχής υπηρεσιών Τ.Π.Ε. περιλαμβάνονται συγκεκριμένες απαιτήσεις κυβερνοασφάλειας (τεχνικά και οργανωτικά μέτρα), κατά περίπτωση. </t>
  </si>
  <si>
    <t xml:space="preserve">Η οντότητα έχει ορίσει, για κάθε αγαθό, έναν ιδιοκτήτη (business owner), υπεύθυνο για τη συνολική διαχείριση και συντήρησή του.  </t>
  </si>
  <si>
    <t>Διαχείριση Ταυτότητας, Αυθεντικοποίηση και Έλεγχος Πρόσβασης</t>
  </si>
  <si>
    <t>Η οντότητα έχει εκπονήσει γραπτή πολιτική για την ασφαλή διαχείριση των φορητών συσκευών (π.χ., laptops, smartphones, tablets), η οποία περιλαμβάνει κανόνες για τη χρήση προσωπικών συσκευών (Bring Your Own Device - BYOD). Επιπλέον, η οντότητα εφαρμόζει τεχνολογικά μέσα διαχείρισης φορητών συσκευών, όπως Mobile Device Management (MDM) ή Enterprise Mobility Management (EMM), για την επιβολή πολιτικών ασφαλείας, την παρακολούθηση και την προστασία των εταιρικών δεδομένων στις συσκευές αυτές.</t>
  </si>
  <si>
    <t>Ασφάλεια Ανθρώπινου Δυναμικού</t>
  </si>
  <si>
    <t>Η οντότητα ορίζει και κοινοποιεί στο αρμόδιο προσωπικό τις ευθύνες και τα καθήκοντα που παραμένουν σε ισχύ μετά τη λήξη της σχέσης εργασίας ή τυχόν αλλαγής της κατάστασης απασχόλησης, τα οποία περιλαμβάνονται στις υπογεγραμμένες συμβάσεις εργασίας.</t>
  </si>
  <si>
    <t>Η οντότητα ορίζει και κοινοποιεί στο αρμόδιο προσωπικό τις ευθύνες και τα καθήκοντα συμμόρφωσης με τις πολιτικές και διαδικασίες ασφάλειας, τα οποία περιλαμβάνονται στις υπογεγραμμένες συμβάσεις εργασίας.</t>
  </si>
  <si>
    <t>Διαδικασίες Παρακολούθησης της Συμμόρφωσης</t>
  </si>
  <si>
    <t>Ανεξάρτητος Έλεγχος Ασφάλειας Πληροφοριών</t>
  </si>
  <si>
    <t>📜 Άρθρο 21 παρ. 2θ &amp; παρ. 2ι της Οδηγίας</t>
  </si>
  <si>
    <t>📜 Άρθρο 21 παρ. 2ε &amp; παρ. 2ι της Οδηγίας</t>
  </si>
  <si>
    <t>📜 Άρθρο 21 παρ. 2α, παρ. 2β &amp; παρ. 2ε της Οδηγίας</t>
  </si>
  <si>
    <t>Ρόλοι, Αρμοδιότητες και Εξουσίες</t>
  </si>
  <si>
    <t>📜 Άρθρο 21 παρ. 2ζ &amp; παρ. 2θ της Οδηγίας</t>
  </si>
  <si>
    <t>📜 Άρθρο 20 &amp; 21 της Οδηγίας</t>
  </si>
  <si>
    <t>📜 Άρθρο 20 &amp; 21</t>
  </si>
  <si>
    <t>📜 Άρθρο 20 &amp; 21 παρ. 2α</t>
  </si>
  <si>
    <t>📜 Άρθρο 21</t>
  </si>
  <si>
    <t>📜 Άρθρο 21 παρ. 2α &amp; παρ. 2στ</t>
  </si>
  <si>
    <t>📜 Άρθρο 20 παρ. 2</t>
  </si>
  <si>
    <t>📜 Άρθρο 20 παρ. 2 &amp; Άρθρο 21 παρ. 2θ της Οδηγίας</t>
  </si>
  <si>
    <t>Η οντότητα υλοποιεί επαρκή μέτρα παρακολούθησης φυσικής ασφάλειας (σύστημα συναγερμού, φύλακες κτλ.) με την καταγραφή επισκεπτών (π.χ., visitor logbook) σε κρίσιμους χώρους και παρακολούθηση μέσω CCTV.</t>
  </si>
  <si>
    <t>Η οντότητα πραγματοποιεί τακτικές ασκήσεις και δοκιμές για την αξιολόγηση της αποτελεσματικότητας του Πλάνου Επιχειρησιακής Συνεχόμενης και του Πλάνου Ανάκαμψης από Καταστροφή.</t>
  </si>
  <si>
    <t>ΣΥΝΟΛΙΚΗ ΣΥΜΜΟΡΦΩΣΗ</t>
  </si>
  <si>
    <t>ΕΠΙΚΙΝΔΥΝΟΤΗΤΑ:</t>
  </si>
  <si>
    <t>Βαθμολογία</t>
  </si>
  <si>
    <t>Κατάσταση επικινδυνότητας</t>
  </si>
  <si>
    <t>Χρώμα γραφήματος</t>
  </si>
  <si>
    <t>76% - 100%</t>
  </si>
  <si>
    <t>51% - 75%</t>
  </si>
  <si>
    <t>Πράσινο</t>
  </si>
  <si>
    <t>26% - 50%</t>
  </si>
  <si>
    <t>Πορτοκαλί</t>
  </si>
  <si>
    <t>0% - 25%</t>
  </si>
  <si>
    <t>Κόκκινο</t>
  </si>
  <si>
    <t>ΕΠΙΠΕΔΟ ΣΥΜΟΡΦΩΣΗΣ:</t>
  </si>
  <si>
    <t>ΕΠΙΠΕΔΟ ΣΥΝΟΛΙΚΗΣ ΣΥΜΟΡΦΩΣΗΣ:</t>
  </si>
  <si>
    <t>Εργαλείο Αξιολόγησης Κυβερνοασφάλειας Οργανισμών
(Gap Analysis Tool)</t>
  </si>
  <si>
    <t>ΔΙΑΒΑΘΜΙΣΗ ΑΣΦΑΛΕΙΑΣ:</t>
  </si>
  <si>
    <t>ΓΕΝΙΚΑ</t>
  </si>
  <si>
    <t>ΟΔΗΓΙΕΣ ΧΡΗΣΗΣ</t>
  </si>
  <si>
    <t>Εμπιστευτικό</t>
  </si>
  <si>
    <t>ΑΠΟΤΕΛΕΣΜΑΤΑ (DASHBOARD)</t>
  </si>
  <si>
    <t>Οι πληροφορίες αυτές αποδίδονται οπτικά μέσω κυκλικών διαγραμμάτων (pie charts), ενισχύοντας τη δυνατότητα λήψης αποφάσεων και την παρακολούθηση της προόδου υλοποίησης ανά τακτά χρονικά διαστήματα.</t>
  </si>
  <si>
    <t>Χαμηλός Κίνδυνος</t>
  </si>
  <si>
    <t>Μέτριος Κίνδυνος</t>
  </si>
  <si>
    <t>Υψηλός Κίνδυνος</t>
  </si>
  <si>
    <t>Κρίσιμος Κίνδυνος</t>
  </si>
  <si>
    <t>ΦΥΛΛΟ "GAP ANALYSIS TOOL"</t>
  </si>
  <si>
    <t>Επικεφαλίδες</t>
  </si>
  <si>
    <t>Εξήγηση</t>
  </si>
  <si>
    <t>Απαιτούμενη Ενέργεια</t>
  </si>
  <si>
    <t>ΠΛΑΝΟ ΔΙΟΡΘΩΤΙΚΩΝ/ BΕΛΤΙΩΤΙΚΩΝ EΝΕΡΓΕΙΩΝ</t>
  </si>
  <si>
    <t>ΣΤΟΙΧΕΙΑ TΕΚΜΗΡΙΩΣΗΣ/ YΛΟΠΟΙΗΣΗΣ</t>
  </si>
  <si>
    <t>Αύξων αριθμός για την οργάνωση και αναφορά κάθε μέτρου/ελέγχου.</t>
  </si>
  <si>
    <t>Η περιγραφή του σημείου ελέγχου (control), δηλαδή της απαίτησης ή του μέτρου που πρέπει να αξιολογηθεί.</t>
  </si>
  <si>
    <t>Η κατάσταση υλοποίησης του μέτρου, επιλεγόμενη από προκαθορισμένες επιλογές (π.χ. Δεν έχει ξεκινήσει, Σχεδιάζεται, Μερική υλοποίηση κ.λπ.).</t>
  </si>
  <si>
    <t>Αυτόματη τιμή που αντιστοιχεί στην επιλεγμένη κατάσταση υλοποίησης (π.χ. 0%, 25%, 50%, 75%, 100%).</t>
  </si>
  <si>
    <t>Η σχετική σημασία/κριτική αξία του κάθε σημείου ελέγχου στην κλίμακα από 1 έως 5 (όπου 5 είναι η υψηλότερη βαρύτητα).</t>
  </si>
  <si>
    <t>Το αποτέλεσμα του υπολογισμού: Ποσοστό Υλοποίησης × Βαρύτητα. Εκφράζει τον βαθμό συμμόρφωσης για το συγκεκριμένο μέτρο.</t>
  </si>
  <si>
    <t>Περιγραφική καταγραφή της υφιστάμενης κατάστασης για το σημείο ελέγχου ή παρατηρήσεις από την ομάδα αξιολόγησης.</t>
  </si>
  <si>
    <t>Αναφορά σε έγγραφα, πολιτικές, διαδικασίες ή άλλα αποδεικτικά στοιχεία που τεκμηριώνουν την εφαρμογή του μέτρου.</t>
  </si>
  <si>
    <t>Συγκεκριμένες ενέργειες που απαιτούνται για την κάλυψη του κενού και την επίτευξη πλήρους συμμόρφωσης.</t>
  </si>
  <si>
    <t>Ο βαθμός προτεραιότητας για την υλοποίηση των ενεργειών (π.χ. Υψηλή, Μέτρια, Χαμηλή).</t>
  </si>
  <si>
    <t>Η ημερομηνία μέχρι την οποία θα πρέπει να έχει ολοκληρωθεί η υλοποίηση των προτεινόμενων ενεργειών.</t>
  </si>
  <si>
    <t>Το άτομο ή το τμήμα που είναι υπεύθυνο για την εφαρμογή των ενεργειών.</t>
  </si>
  <si>
    <t>Η πρόοδος της εφαρμογής των ενεργειών (π.χ. Σε εξέλιξη, Ολοκληρώθηκε, Δεν ξεκίνησε).</t>
  </si>
  <si>
    <t>Πρόσθετες σημειώσεις ή επεξηγήσεις σχετικές με το σημείο ελέγχου ή την πορεία υλοποίησης.</t>
  </si>
  <si>
    <t>Αναφορά στο σχετικό άρθρο ή απαίτηση της Οδηγίας NIS2, με την οποία ευθυγραμμίζεται το συγκεκριμένο μέτρο.</t>
  </si>
  <si>
    <t>Drop-down menu</t>
  </si>
  <si>
    <t>Αυτόματη τιμή</t>
  </si>
  <si>
    <t>Ελεύθερο Κείμενο</t>
  </si>
  <si>
    <t>Προεπιλεγμένη Τιμή</t>
  </si>
  <si>
    <t>Ημερομηνία (dd-mm-yyyy)</t>
  </si>
  <si>
    <t>ΣΥΝΤΟΜΟΓΡΑΦΙΕΣ (ABBREVIATIONS)</t>
  </si>
  <si>
    <t>NIS2</t>
  </si>
  <si>
    <t>Οδηγία για την Ασφάλεια Δικτύων και Πληροφοριών (έκδοση 2)</t>
  </si>
  <si>
    <t>ΣΔΑΠ</t>
  </si>
  <si>
    <t>Σύστημα Διαχείρισης Ασφάλειας Πληροφοριών</t>
  </si>
  <si>
    <t>Ν. 5160/2024</t>
  </si>
  <si>
    <t>BIA</t>
  </si>
  <si>
    <t>BCP</t>
  </si>
  <si>
    <t>DRP</t>
  </si>
  <si>
    <t>Υ.Α.Σ.Π.Ε.</t>
  </si>
  <si>
    <t>Data Loss Prevention</t>
  </si>
  <si>
    <t>DLP</t>
  </si>
  <si>
    <t>Mobile Device Management</t>
  </si>
  <si>
    <t>Enterprise Mobility Management</t>
  </si>
  <si>
    <t>EMM</t>
  </si>
  <si>
    <t>MDM</t>
  </si>
  <si>
    <t>Bring Your Own Device</t>
  </si>
  <si>
    <t>BYOD</t>
  </si>
  <si>
    <t>MTPD</t>
  </si>
  <si>
    <t>Maximum Tolerable Period of Disruption (Μέγιστη Ανεκτή Περίοδος Διακοπής)</t>
  </si>
  <si>
    <t>Recovery Point Objective/Στόχος Σημείου Ανάκαμψης</t>
  </si>
  <si>
    <t>RPO/ΣΣΑ</t>
  </si>
  <si>
    <t>Τεχνολογίες Πληροφορικής και Επικοινωνιών/ Information and Communication Technologies</t>
  </si>
  <si>
    <t>Τ.Π.Ε./ICT</t>
  </si>
  <si>
    <t>Recovery Time Objective/Στόχος Χρόνου Ανάκαμψης</t>
  </si>
  <si>
    <t>RTO/ΣΤΑ</t>
  </si>
  <si>
    <t>2FA/MFA</t>
  </si>
  <si>
    <t>Two/Multi-factor authentication</t>
  </si>
  <si>
    <t>Open Worldwide Application Security Project</t>
  </si>
  <si>
    <t>OWASP</t>
  </si>
  <si>
    <t>Change Advisory Board</t>
  </si>
  <si>
    <t>CAB</t>
  </si>
  <si>
    <t>User Acceptance Tests</t>
  </si>
  <si>
    <t>UATs</t>
  </si>
  <si>
    <t>Static Application Security Testing</t>
  </si>
  <si>
    <t>SAST</t>
  </si>
  <si>
    <t>Dynamic Application Security Testing</t>
  </si>
  <si>
    <t>DAST</t>
  </si>
  <si>
    <t xml:space="preserve">Η οντότητα εγκαθιστά τις ενημερώσεις ασφάλειας (security patches) στα συστήματα δικτύου και πληροφοριών της εντός εύλογου χρονικού διαστήματος αφότου αυτές καταστούν διαθέσιμες, ιδίως όσον αφορά σε κρίσιμα συστήματα με δημόσια  διεύθυνση στο διαδίκτυο. </t>
  </si>
  <si>
    <t>Computer Security Incident Response Team</t>
  </si>
  <si>
    <t>CSIRT</t>
  </si>
  <si>
    <t>Εθνική Αρχή Κυβερνοασφάλειας</t>
  </si>
  <si>
    <t>ΕΑΚ</t>
  </si>
  <si>
    <t>IDS/IPS</t>
  </si>
  <si>
    <t>WAF</t>
  </si>
  <si>
    <t>Ιntrusion Detection/Prevention Systems</t>
  </si>
  <si>
    <t>Domain Name System</t>
  </si>
  <si>
    <t>DNS</t>
  </si>
  <si>
    <t>DDoS</t>
  </si>
  <si>
    <t>DoS</t>
  </si>
  <si>
    <t>Distributed Denial of Service</t>
  </si>
  <si>
    <t>Denial of Service</t>
  </si>
  <si>
    <t>SIEM</t>
  </si>
  <si>
    <t>Security Information and Event Management</t>
  </si>
  <si>
    <t>Security Operations Center</t>
  </si>
  <si>
    <t>SOC</t>
  </si>
  <si>
    <t>Business Continuity Plan/Πλάνο Επιχειρησιακής Συνέχειας</t>
  </si>
  <si>
    <t>Disaster Recovery Plan/Πλάνο Ανάκαμψης από Καταστροφή</t>
  </si>
  <si>
    <t>IP</t>
  </si>
  <si>
    <t>VLAN</t>
  </si>
  <si>
    <t>LUKS</t>
  </si>
  <si>
    <t>EFS</t>
  </si>
  <si>
    <t>TDE</t>
  </si>
  <si>
    <t>VPN</t>
  </si>
  <si>
    <t>SSH</t>
  </si>
  <si>
    <t>SSL</t>
  </si>
  <si>
    <t>TLS</t>
  </si>
  <si>
    <t>CCTV</t>
  </si>
  <si>
    <t>UPS</t>
  </si>
  <si>
    <t>NTP</t>
  </si>
  <si>
    <t>Internet Protocol/Πρωτόκολλο Διαδικτύου</t>
  </si>
  <si>
    <t>Virtual Local Area Network/Εικονικό Τοπικό Δίκτυο</t>
  </si>
  <si>
    <t>Web Application Firewall/Τείχος Προστασίας Εφαρμογών Ιστού</t>
  </si>
  <si>
    <t>Linux Unified Key Setup/Ολοκληρωμένο Σύστημα Κρυπτογράφησης Δίσκων στο Linux</t>
  </si>
  <si>
    <t>Encrypting File System/Σύστημα Κρυπτογράφησης Αρχείων (Windows)</t>
  </si>
  <si>
    <t>Transparent Data Encryption/Διαφανής Κρυπτογράφηση Δεδομένων</t>
  </si>
  <si>
    <t>Virtual Private Network/Εικονικό Ιδιωτικό Δίκτυο</t>
  </si>
  <si>
    <t>Secure Shell/Ασφαλές Κέλυφος</t>
  </si>
  <si>
    <t>Secure Sockets Layer/Επίπεδο Ασφαλών Υποδοχών</t>
  </si>
  <si>
    <t>Transport Layer Security/Ασφάλεια Επιπέδου Μεταφοράς</t>
  </si>
  <si>
    <t>Closed-Circuit Television/Κλειστό Κύκλωμα Τηλεόρασης</t>
  </si>
  <si>
    <t>Uninterruptible Power Supply/Αδιάλειπτη Παροχή Ρεύματος</t>
  </si>
  <si>
    <t>Network Time Protocol/Πρωτόκολλο Χρονισμού Δικτύου</t>
  </si>
  <si>
    <t>Κίτρινο</t>
  </si>
  <si>
    <t>Η οντότητα χρησιμοποιεί τεχνολογίες ανίχνευσης και απόκρισης (EDR/XDR) με δυνατότητα ανάλυσης συμπεριφοράς για την ανίχνευση ύποπτων δραστηριοτήτων τύπου ransomware. Να παρέχεται η δυνατότητα απομόνωσης σε περίπτωση εντοπισμού κακόβουλης δραστηριότητας.</t>
  </si>
  <si>
    <t xml:space="preserve">Η οντότητα εφαρμόζει προηγμένες τεχνολογίες ανίχνευσης και αποτροπής κακόβουλου λογισμικού που βασίζονται σε ανάλυση συμπεριφοράς (behavioral analysis), τεχνικές απομόνωσης (sandboxing), και χρήση μηχανικής μάθησης (machine learning) για την εντοπισμό κακόβουλου λογισμικού μηδενικού χρόνου (0-day malware), ακόμα και όταν δεν υπάρχουν διαθέσιμες υπογραφές. </t>
  </si>
  <si>
    <t>Η οντότητα διασφαλίζει τη συνεχή (24/7) παρακολούθηση, ανίχνευση και απόκριση σε περιστατικά ασφάλειας μέσω υπηρεσίας Επιχειρησιακού Κέντρου Ασφάλειας (Security Operation Center, SOC) με σκοπό τον εντοπισμό περιστατικών ασφαλείας.</t>
  </si>
  <si>
    <t>Η οντότητα διασφαλίζει την αποτελεσματική λειτουργία του Κέντρου Επιχειρήσεων Ασφαλείας (SOC) μέσω της αξιοποίησης σύγχρονων Σύστημάτων  Διαχείρισης Πληροφοριών και Συμβάντων Ασφαλείας (SIEM), Ορχήστρωσης και Αυτοματοποιημένης Απόκρισης (SOAR) ή/και Εκτεταμένης Ανίχνευσης και Απόκρισης (XDR), με στόχο την αυτοματοποίηση διαδικασιών και την ταχεία απόκριση σε περιστατικά ασφαλείας σε πραγματικό χρόνο.</t>
  </si>
  <si>
    <t>Η οντότητα έχει θεσπίσει και εφαρμόζει πολιτική και διαδικασία διαχείρισης περιστατικών ασφάλειας πληροφοριών και κυβερνοασφάλειας. Στο πλαίσιο αυτό, έχουν αναπτυχθεί και τεκμηριωθεί Playbooks (πρότυπα σενάρια απόκρισης) για συγκεκριμένους τύπους περιστατικών, όπως επιθέσεις ransomware, επιθέσεις άρνησης υπηρεσίας (DDoS) και περιστατικά παραβίασης δεδομένων (Data Breach), διασφαλίζοντας την έγκαιρη, συντονισμένη και αποτελεσματική απόκριση.</t>
  </si>
  <si>
    <t xml:space="preserve">Η οντότητα αξιοποιεί υπηρεσία παροχής πληροφοριών απειλών (Threat Intelligence) από αξιόπιστες και επαληθευμένες πηγές. Η υπηρεσία αυτή παρέχεται σε συνεχή βάση και υποστηρίζει ενεργά τη λειτουργία του Κέντρου Επιχειρήσεων Ασφαλείας (SOC). </t>
  </si>
  <si>
    <t>Η οντότητα εφαρμόζει διαδικασίες και τεχνολογίες διαχείρισης της επιφάνειας επίθεσης (Attack Surface Management – ASM) για την αναγνώριση, απογραφή και συνεχή παρακολούθηση των εκτεθειμένων ψηφιακών πόρων της. Παράλληλα, παρακολουθεί δημόσια διαθέσιμες πληροφορίες στο διαδίκτυο (Digital Risk Protection – DRP) για την έγκαιρη ανίχνευση πιθανών κινδύνων, όπως διαρροές δεδομένων (data leaks), κατάχρηση εμπορικού σήματος (brand abuse) και έκθεση διαπιστευτηρίων (credentials exposure).</t>
  </si>
  <si>
    <t>Η οντότητα διαθέτει τη δυνατότητα κοινοποίησης επιλεγμένων και σχετικών πληροφοριών απειλών (Cyber Threat Intelligence – CTI) προς αρμόδιους φορείς και ομάδες αντιμετώπισης περιστατικών ασφαλείας (CSIRTs), όταν αυτό απαιτείται, με στόχο τη συλλογική βελτίωση της ασφάλειας και την ταχεία απόκριση σε ευρύτερες απειλές.</t>
  </si>
  <si>
    <t>Η οντότητα εφαρμόζει πολιτική που διασφαλίζει την ανθρώπινη εποπτεία και υπευθυνότητα σε συστήματα τεχνητής νοημοσύνης (AI) τα οποία ενδέχεται να επηρεάζουν τη λήψη αποφάσεων. Η πολιτική αυτή στοχεύει στην πρόληψη ακούσιων ή επιβλαβών συνεπειών και στην εξασφάλιση της διαφάνειας, της επεξηγησιμότητας και της υπευθυνότητας στη χρήση τεχνολογιών τεχνητής νοημοσύνης.</t>
  </si>
  <si>
    <t xml:space="preserve">Η οντότητα διασφαλίζει ότι οι αποφάσεις που παράγονται ή υποβοηθούνται από συστήματα τεχνητής νοημοσύνης (AI), ιδίως όταν αφορούν κρίσιμες λειτουργίες είναι επεξηγήσιμες και αιτιολογημένες (Explainable AI). </t>
  </si>
  <si>
    <t>Η οντότητα υιοθετεί μηχανισμούς καταγραφής (logging) για την τεκμηρίωση της λειτουργίας, της λήψης αποφάσεων και της αλληλεπίδρασης των συστημάτων τεχνητής νοημοσύνης (AI), με στόχο την ιχνηλασιμότητα, την απόδοση ευθύνης και την υποστήριξη της επεξηγησιμότητας.</t>
  </si>
  <si>
    <t>Ασφάλεια Λειτουργικής Τεχνολογίας, Διαδικτύου των Πραγμάτων και Ιατρικών Συσκευών (OT, IoT, IoMT Security)</t>
  </si>
  <si>
    <t>Η οντότητα εφαρμόζει πολιτική ελέγχου πρόσβασης, φυσικής και λογικής απομόνωσης, στα κρίσιμα δίκτυα και συστήματα OT, IoT και IoMT, αναλόγως του τύπου των υποδομών της.</t>
  </si>
  <si>
    <t>Η οντότητα διατηρεί αναλυτική καταγραφή των συσκευών και των στοιχείων λογισμικού στις υποδομές OT, IoT και IoMT, συμπεριλαμβανομένων των εκδόσεων firmware και του κύκλου ζωής (lifecycle management).</t>
  </si>
  <si>
    <t>Η οντότητα χρησιμοποιεί τεχνολογίες παρακολούθησης για την ανίχνευση ανωμαλιών, απειλών και επιθέσεων στις εξειδικευμένες υποδομές της.</t>
  </si>
  <si>
    <t>Ασφάλεια Δικτύων, Υποδομών και Υπηρεσιών Νέφους</t>
  </si>
  <si>
    <t xml:space="preserve">Ασφάλεια Δικτύων </t>
  </si>
  <si>
    <t>16.1.1</t>
  </si>
  <si>
    <t>16.1.2</t>
  </si>
  <si>
    <t>16.1.3</t>
  </si>
  <si>
    <t>16.1.4</t>
  </si>
  <si>
    <t>16.1.5</t>
  </si>
  <si>
    <t>16.1.6</t>
  </si>
  <si>
    <t>16.1.7</t>
  </si>
  <si>
    <t>16.1.8</t>
  </si>
  <si>
    <t>16.1.10</t>
  </si>
  <si>
    <t>16.1.11</t>
  </si>
  <si>
    <t xml:space="preserve">Η οντότητα υλοποιεί βέλτιστες πρακτικές όσον αφορά στην ασφάλεια του DNS (Domain Name System) και στην ασφαλή δρομολόγηση της δικτυακής κίνησης από και προς το δίκτυό της. </t>
  </si>
  <si>
    <t>Aσφάλεια DNS</t>
  </si>
  <si>
    <t>16.2.1</t>
  </si>
  <si>
    <t>Η οντότητα εφαρμόζει κατάλληλα μέτρα και τεχνολογίες για την πρόληψη, ανίχνευση και απόκριση σε επιθέσεις άρνησης παροχής υπηρεσιών (Denial of Service – DoS) και κατανεμημένων επιθέσεων άρνησης υπηρεσιών (Distributed Denial of Service – DDoS), με στόχο τη διασφάλιση της διαθεσιμότητας κρίσιμων ψηφιακών υποδομών και υπηρεσιών.</t>
  </si>
  <si>
    <t>16.3.1</t>
  </si>
  <si>
    <t>16.4.1</t>
  </si>
  <si>
    <t xml:space="preserve">Η οντότητα διασφαλίζει ότι εφαρμόζονται ισχυρές μέθοδοι και τεχνολογίες ασφαλούς αυθεντικοποίησης, ανάλογες με την ταξινόμηση της κρισιμότητας των αγαθών και των δεδομένων. Οι μέθοδοι αυθεντικοποίησης μπορεί να περιλαμβάνουν ισχυρά συνθηματικά, ψηφιακά πιστοποιητικά, έξυπνες κάρτες, συσκευές ή βιομετρικά μέσα. </t>
  </si>
  <si>
    <t>Ασφάλεια Ηλεκτρονικού Ταχυδρομείου</t>
  </si>
  <si>
    <t>Η οντότητα υλοποιεί τεχνολογίες προστασίας διαδικτυακών εφαρμογών Web Application Firewalls (WAF), για την ανίχνευση και αποτροπή επιθέσεων που εκμεταλλεύονται ευπάθειες εφαρμογών, συμπεριλαμβανομένων ενδεικτικά επιθέσεων τύπου SQL Injection, Cross-Site Scripting (XSS) και Remote Code Execution (RCE).</t>
  </si>
  <si>
    <t>16.5.1</t>
  </si>
  <si>
    <t>16.5.2</t>
  </si>
  <si>
    <t>Η οντότητα υλοποιεί μηχανισμούς προστασίας εισερχόμενης και εξερχόμενης ηλεκτρονικής αλληλογραφίας, χρησιμοποιώντας λύσεις όπως email security gateways, anti-phishing φίλτρα και απομόνωσης (sandboxing) για επισυναπτόμενα αρχεία, με σκοπό την ανίχνευση και αποτροπή κακόβουλων μηνυμάτων και απειλών.</t>
  </si>
  <si>
    <t>Η οντότητα υλοποιεί προηγμένες τεχνολογίες, όπως μηχανισμοί ανίχνευσης και πρόληψης εισβολών που επιτηρούν την κίνηση στο δίκτυο (intrusion detection/prevention systems IDS/IPS, Network Detection and Response) ανάλογα με το επίπεδο επικινδυνότητας και την κρισιμότητα των επιμέρους υποδικτύων ή ζωνών.</t>
  </si>
  <si>
    <t>16.6.1</t>
  </si>
  <si>
    <t>16.6.2</t>
  </si>
  <si>
    <t>Η οντότητα διαθέτει πολιτική ασφάλειας υπηρεσιών νέφους (Cloud Security Policy), η οποία καθορίζει κανόνες και απαιτήσεις για την ασφαλή χρήση, συμμόρφωση και διαχείριση υπηρεσιών νέφους, διασφαλίζοντας την προστασία των δεδομένων.</t>
  </si>
  <si>
    <t>Η οντότητα εφαρμόζει μηχανισμούς ισχυρής ταυτοποίησης (Strong Authentication) για την πρόσβαση σε υπηρεσίες νέφους (Cloud Services), χρησιμοποιώντας πολυπαραγοντική ταυτοποίηση (MFA) ή ισοδύναμα μέτρα, με στόχο τη διασφάλιση της αυθεντικότητας χρηστών και διαχειριστών και την αποτροπή μη εξουσιοδοτημένης πρόσβασης σε ευαίσθητους πόρους και δεδομένα.</t>
  </si>
  <si>
    <t>Η οντότητα εφαρμόζει μηχανισμούς διαχείρισης ασφαλών ρυθμίσεων νέφους (Cloud Security Posture Management – CSPM) για τον εντοπισμό λανθασμένων ρυθμίσεων, τη διαχείριση παραμέτρων ασφαλείας και τη διασφάλιση της συνεχούς συμμόρφωσης με πολιτικές ασφάλειας και κανονιστικά πρότυπα στο περιβάλλον νέφους.</t>
  </si>
  <si>
    <t>Στις περιπτώσεις που η οντότητα δεν εγκαθιστά τις ενημερώσεις ασφάλειας, εφαρμόζει κατάλληλα αντισταθμιστικά μέτρα προστασίας και τηρεί πλήρη τεκμηρίωση για κάθε τέτοια απόφαση.</t>
  </si>
  <si>
    <t xml:space="preserve">Η οντότητα υλοποιεί, σε σταθμούς εργασίας, διακομιστές (π.χ., Windows, Linux, κτλ.) και δικτυακές συσκευές, τεχνολογίες που ανιχνεύουν και εξουδετερώνουν κακόβουλο λογισμικό σε πραγματικό χρόνο. Οι ενημερώσεις των ως άνω τεχνολογιών εγκαθίστανται με αυτοματοποιημένο τρόπο και σε τακτική βάση για να ανιχνεύει νέες απειλές. </t>
  </si>
  <si>
    <t>Η οντότητα υλοποιεί αρχιτεκτονική μηδενικής εμπιστοσύνης (Zero Trust Architecture – ZTA) στις υποδομές πληροφορικής και υπηρεσίες νέφους, υιοθετώντας την αρχή "ποτέ μην εμπιστεύεσαι, πάντα να επαληθεύεις". Όλη η πρόσβαση σε δεδομένα, εφαρμογές και υπηρεσίες ελέγχεται αυστηρά, βασιζόμενη στην ταυτοποίηση χρηστών και συσκευών, στην αξιολόγηση του κινδύνου και στην εφαρμογή πολιτικών ελάχιστου δικαιώματος (least privilege και συνεχούς παρακολούθησης (continuous authentication and authorization).</t>
  </si>
  <si>
    <t>Η οντότητα διασφαλίζει ότι τα δεδομένα που έχουν ταξινομηθεί ως αυξημένης κρισιμότητας και είναι αποθηκευμένα σε υπολογιστές τελικού χρήστη, νέφη, διακομιστές, αντίγραφα ασφάλειας αφαιρούμενα μέσα, εφαρμογές και βάσεις δεδομένων κρυπτογραφούνται (encryption at rest, π.χ. χρήση BitLocker, LUKS, EFS, κρυπτογράφηση βάσεων δεδομένων (TDE)).</t>
  </si>
  <si>
    <t>21.10</t>
  </si>
  <si>
    <t>Η οντότητα διασφαλίζει την καταγραφή, τον διαχωρισμό και την προστασία των ειδικών υποδομών Τεχνολογιών Λειτουργίας (OT), Διαδικτύου των Πραγμάτων (IoT) ή Ιατρικών Συσκευών (IoMT), ανάλογα με τη φύση των δραστηριοτήτων της, αποτρέποντας μη εξουσιοδοτημένες διασυνδέσεις.</t>
  </si>
  <si>
    <t>16.1.12</t>
  </si>
  <si>
    <t xml:space="preserve">Η οντότητα τηρεί αντίγραφα ασφαλείας (backups) των κρίσιμων συστημάτων, εφαρμογών και δεδομένων με τρόπο που να διασφαλίζει τουλάχιστον μία offline (χωρίς σύνδεση στο δίκτυο) και offsite (σε φυσικά απομακρυσμένη τοποθεσία) εκδοχή τους. </t>
  </si>
  <si>
    <t>Η οντότητα τηρεί αντίγραφα ασφαλείας (backups) των κρίσιμων συστημάτων, εφαρμογών και δεδομένων κρυπτογραφημένα.</t>
  </si>
  <si>
    <t>Η οντότητα διασφαλίζει ότι οι τοπικοί διαχειριστικοί λογαριασμοί χρηστών (local administrator rights) στα τερματικά τους (PCs, laptops) είναι απενεργοποιημένοι και ενεργοποιούνται μόνο σε περιπτώσεις που απαιτείται λόγω επιχειρησιακής ανάγκης.</t>
  </si>
  <si>
    <t>Η οντότητα συντηρεί Λίστα Εγκεκριμένου Λογισμικού (Approved Software List) ώστε να μην επιτρέπεται η εγκατάσταση κάποιου λογισμικού εκτός της λίστας αυτής.</t>
  </si>
  <si>
    <t>Διενεργείται τακτική αναθεώρηση και επικαιροποίηση των κανόνων φιλτραρίσματος ιστοσελίδων (web filtering) ώστε να εξασφαλίζεται συμμόρφωση με τις τρέχουσες επιχειρησιακές ανάγκες και τις απαιτήσεις ασφάλειας.</t>
  </si>
  <si>
    <t>Διενεργείται τακτική αναθεώρηση και επικαιροποίηση των κανόνων φιλτραρίσματος (firewall rules review), ώστε να διασφαλίζεται η συμμόρφωση με τις τρέχουσες επιχειρησιακές ανάγκες και τις απαιτήσεις ασφάλειας.</t>
  </si>
  <si>
    <t>Η οντότητα διασφαλίζει ότι εφαρμόζονται μέθοδοι και τεχνολογίες πολυπαραγοντικής αυθεντικοποίησης (multi-factor authentication) για τις υπηρεσίες VPN και νέφους.</t>
  </si>
  <si>
    <t>16.7.1</t>
  </si>
  <si>
    <t>Η οντότητα υλοποιεί μηχανισμούς Πρόληψης Διαρροής Δεδομένων (Data Loss Prevention – DLP) σύμφωνα με την ταξινόμηση με σκοπό τον εντοπισμό και την αποτροπή μη εξουσιοδοτημένης διαρροής ή ακούσιας μεταφοράς ευαίσθητων ή εμπιστευτικών δεδομένων.</t>
  </si>
  <si>
    <t>16.7.2</t>
  </si>
  <si>
    <t>Η οντότητα διασφαλίζει ότι εφαρμόζονται μέθοδοι και τεχνολογίες πολυπαραγοντικής αυθεντικοποίησης (multi-factor authentication) με ιδιαίτερη έμφαση στους χρήστες με υψηλά προνόμια (privileged users), και ειδικά για την πρόσβαση σε κρίσιμα εσωτερικά δίκτυα, διαχειριστικά συστήματα και ευαίσθητα δεδομένα, σύμφωνα με την ταξινόμηση της κρισιμότητας των πληροφοριακών αγαθών.</t>
  </si>
  <si>
    <t>Τα αποτελέσματα της εκτίμησης κινδύνων (risk assessment) και το πλάνο αντιμετώπισης κινδύνων αξιολογούνται και, κατά περίπτωση, επικαιροποιούνται σε προγραμματισμένα χρονικά διαστήματα (κατ' ελάχιστον σε τριμηνιαία βάση), καθώς και όταν λαμβάνουν χώρα σοβαρά περιστατικά κυβερνοασφάλειας ή σημαντικές αλλαγές στις λειτουργίες της οντότητας ή εφόσον έχει μεταβληθεί το τρέχον διεθνές περιβάλλον κυβερνοαπειλών.</t>
  </si>
  <si>
    <t>Η οντότητα υλοποιεί διαδικασίες παρακολούθησης και αξιολόγησης της συμμόρφωσής της με τις κανονιστικές της υποχρεώσεις που σχετίζονται με την κυβερνοασφάλεια. Αναφορά με τα αποτελέσματα της παρακολούθησης της συμμόρφωσης υποβάλλεται περιοδικά στο ανώτατο όργανο διοίκησης. Η παρακολούθηση περιλαμβάνει κατ' ελάχιστον καταγραφή νόμων, κανονισμών &amp; συμβατικών υποχρεώσεων (Legal Index) από όπου απορέουν υποχρεώσεις κυβερνοασφάλειας.</t>
  </si>
  <si>
    <t>8.10</t>
  </si>
  <si>
    <t>10.10</t>
  </si>
  <si>
    <t>10.11</t>
  </si>
  <si>
    <t>Πριν από την εφαρμογή οποιασδήποτε αλλαγής στο παραγωγικό περιβάλλον, διενεργούνται δοκιμές αποδοχής από τον τελικό χρήστη (User Acceptance Tests - UATs), δοκιμές σε επίπεδο συστήματος για την ασφαλή παραμετροποίηση αυτού (System Acceptance Tests - SATs), δοκιμές ασφάλειας (Security Testing - ST), περιλαμβανομένων ελέγχων ασφάλειας (Vulnerability Assessment/Penetration Testing), σε διακριτό και απομονωμένο περιβάλλον δοκιμών (test/staging environment). Για κάθε αλλαγή, προβλέπεται τεκμηριωμένο χρονοδιάγραμμα υλοποίησης, καθώς και σχέδιο επαναφοράς (roll-back plan), το οποίο μπορεί να ενεργοποιηθεί άμεσα σε περίπτωση αστοχίας ή αρνητικών επιπτώσεων κατά την υλοποίηση.</t>
  </si>
  <si>
    <t>Κάθε αλλαγή υποβάλλεται σε εκτίμηση κινδύνων και πιθανών επιπτώσεων στην ασφάλεια. Οι αλλαγές εγκρίνονται από αρμόδιες ομάδες (π.χ. change advisory board – CAB).</t>
  </si>
  <si>
    <t>16.1.9</t>
  </si>
  <si>
    <t>16.1.13</t>
  </si>
  <si>
    <t>16.6.3</t>
  </si>
  <si>
    <t xml:space="preserve">Η οντότητα διασφαλίζει ότι είναι ενεργοποιημένες οι καταγραφές συμβάντων (event logging) στο σύνολο της υποδομής και των υπηρεσιών συμπεριλαμβανομένων των υπηρεσιών cloud καθώς και ότι συλλέγονται και τηρούνται για προκαθορισμένη χρονική περίοδο με επαρκή μέσα προστασίας από μη εξουσιοδοτημένη πρόσβαση και παραποίηση. </t>
  </si>
  <si>
    <t>Η οντότητα έχει υλοποιήσει εναλλακτικό τοποθεσία (Disaster Recovery Site) για όλες τις κρίσιμες υποδομές, λαμβάνοντας υπόψη τα αποτελέσματα της Ανάλυσης Επιχειρηματικών Επιπτώσεων (Business Impact Analysis - BIA). Η επιλογή των συστημάτων που υποστηρίζονται στο DR Site βασίζεται σε προκαθορισμένους δείκτες: Στόχο Σημείου Ανάκαμψης (Recovery Point Objective - RPO), Χρόνο Ανάκτησης (Recovery Time Objective - RTO) και  Μέγιστο Ανεκτό Διάστημα Διακοπής (Maximum Tolerable Period of Disruption - MTPD) διασφαλίζοντας τη συνέχεια κρίσιμων επιχειρησιακών λειτουργιών σε περίπτωση σοβαρής διακοπής ή καταστροφής.</t>
  </si>
  <si>
    <t>Πολιτικές και Διαδικασίες Ασφάλειας Πληροφοριών</t>
  </si>
  <si>
    <t>Ασφάλεια Τεχνητής Νοημοσύνης (AI Security)</t>
  </si>
  <si>
    <t>Η οντότητα περιορίζει τις ανοικτές δικτυακές θύρες, τα πρωτόκολλα και τις δικτυακές υπηρεσίες της στον απολύτως απαραίτητο βαθμό, με βάση τις επιχειρηματικές της λειτουργίες.</t>
  </si>
  <si>
    <t xml:space="preserve">Η οντότητα διασφαλίζει ότι στις περιπτώσεις μεταβολής ή διακοπής της απασχόλησης του προσωπικού, τα δικαιώματα πρόσβασης τροποποιούνται ανάλογα και εγκαίρως ανάλογα με την κρισιμότητα της πρόσβασης. </t>
  </si>
  <si>
    <t>Η οντότητα διασφαλίζει ότι τα αρχεία καταγραφής συμβάντων (event logging) προωθούνται σε σύστημα διαχείρισης πληροφοριών και συμβάντων ασφαλείας (SIEM).</t>
  </si>
  <si>
    <t>Έχουν εγκριθεί από την ανώτατη διοίκηση οι διαδικασίες για τη διαχείριση και αναφορά περιστατικών ασφάλειας εντός των προβλεπόμενων χρονικών πλαισίων (αρχική ειδοποίηση εντός 24 ωρών, ενδιάμεση έκθεση εντός 72 ωρών, τελική έκθεση εντός 1 μηνός).</t>
  </si>
  <si>
    <t>📜 Άρθρο 21 παρ. 2α &amp; παρ. 2ε της Οδηγίας</t>
  </si>
  <si>
    <t>📜 Άρθρο 21 παρ. 2ζ, παρ. 2ε &amp; παρ. 2θ της Οδηγίας</t>
  </si>
  <si>
    <t>📜 Άρθρο 21, παρ. 2ε της Οδηγίας</t>
  </si>
  <si>
    <t>📜 Άρθρο 12, 23 &amp; 30</t>
  </si>
  <si>
    <t>📜 Άρθρο 21 παρ. 2α, 2ζ και 2ι της Οδηγίας</t>
  </si>
  <si>
    <t>📜 Άρθρο 21 παρ. 2ε της Οδηγίας</t>
  </si>
  <si>
    <t>📜 Άρθρο 21 παρ. 2ε &amp; παρ. 2ζ</t>
  </si>
  <si>
    <t>📜 Άρθρο 21 παρ. 2α, 2ε &amp; 2ζ της Οδηγίας</t>
  </si>
  <si>
    <t>📜 Άρθρο 21 παρ. 2α, 2ε, 2ζ &amp; 2ι της Οδηγίας</t>
  </si>
  <si>
    <t>📜 Άρθρο 21 παρ. 2στ</t>
  </si>
  <si>
    <t>📜 Άρθρο 21 παρ. 2ζ &amp; παρ. 2ε</t>
  </si>
  <si>
    <t>📜 Άρθρο 21 παρ. 2β</t>
  </si>
  <si>
    <t>📜 Άρθρο 21 παρ. 1 &amp; 2 της Οδηγίας</t>
  </si>
  <si>
    <t>📜 Άρθρο 21 παρ. 2ε &amp; παρ. 2ζ της Οδηγίας</t>
  </si>
  <si>
    <t>📜 Άρθρο 21 παρ. 2ε, παρ. 3 &amp; παρ. 4 της Οδηγίας</t>
  </si>
  <si>
    <t>📜 Άρθρο 21 παρ. 2ε, παρ. 3 &amp; παρ. 4</t>
  </si>
  <si>
    <t>📜 Άρθρο 21 παρ. 2ζ, παρ. 3 &amp; παρ. 4</t>
  </si>
  <si>
    <t>📜 Άρθρο 21 παρ. 2ζ, παρ. 3 &amp; παρ. 4 της Οδηγίας</t>
  </si>
  <si>
    <t>📜 Άρθρο 21 παρ. 3 &amp; παρ. 4</t>
  </si>
  <si>
    <t>📜 Άρθρο 12, 21 παρ. 2ε, παρ. 3 &amp; παρ. 4, 23 &amp; 30 της Οδηγίας</t>
  </si>
  <si>
    <t>ΟΔΗΓΙΑ NIS2</t>
  </si>
  <si>
    <t>N.5160/2024</t>
  </si>
  <si>
    <t>ΑΝΑΦΟΡΑ</t>
  </si>
  <si>
    <t>📜 Άρθρο 14 Διακυβέρνηση</t>
  </si>
  <si>
    <t>📜 Άρθρο 14 Διακυβέρνηση παρ. 1</t>
  </si>
  <si>
    <t>📜 Άρθρο 14 Διακυβέρνηση παρ. 2</t>
  </si>
  <si>
    <t>📜 Άρθρο 15 Μέτρα διαχείρισης κινδύνων στον τομέα της κυβερνοασφάλειας παρ. 2α &amp; παρ. 2στ</t>
  </si>
  <si>
    <t>📜 Άρθρο 15 Μέτρα διαχείρισης κινδύνων στον τομέα της κυβερνοασφάλειας</t>
  </si>
  <si>
    <t>📜 Άρθρο 15 Μέτρα διαχείρισης κινδύνων στον τομέα της κυβερνοασφάλειας παρ. 2στ</t>
  </si>
  <si>
    <t>📜 Άρθρο 15 Μέτρα διαχείρισης κινδύνων στον τομέα της κυβερνοασφάλειας παρ. 2θ</t>
  </si>
  <si>
    <t>📜 Άρθρο 15 Μέτρα διαχείρισης κινδύνων στον τομέα της κυβερνοασφάλειας παρ. 2ζ</t>
  </si>
  <si>
    <t>📜 Άρθρο 15 Μέτρα διαχείρισης κινδύνων στον τομέα της κυβερνοασφάλειας παρ. 2α</t>
  </si>
  <si>
    <t>📜 Άρθρο 15 Μέτρα διαχείρισης κινδύνων στον τομέα της κυβερνοασφάλειας παρ. 2γ</t>
  </si>
  <si>
    <t>📜 Άρθρο 15 Μέτρα διαχείρισης κινδύνων στον τομέα της κυβερνοασφάλειας παρ. 2ε</t>
  </si>
  <si>
    <t>📜 Άρθρο 15 Μέτρα διαχείρισης κινδύνων στον τομέα της κυβερνοασφάλειας παρ. 2δ</t>
  </si>
  <si>
    <t>📜 Άρθρο 15 Μέτρα διαχείρισης κινδύνων στον τομέα της κυβερνοασφάλειας παρ. 2ι</t>
  </si>
  <si>
    <t>📜 Άρθρο 15 Μέτρα διαχείρισης κινδύνων στον τομέα της κυβερνοασφάλειας παρ. 3 &amp; παρ. 4</t>
  </si>
  <si>
    <t>📜 Άρθρο 15 Μέτρα διαχείρισης κινδύνων στον τομέα της κυβερνοασφάλειας παρ. 2ε &amp; παρ. 2ζ</t>
  </si>
  <si>
    <t>📜 Άρθρο 15 Μέτρα διαχείρισης κινδύνων στον τομέα της κυβερνοασφάλειας παρ. 2ε, παρ. 3 &amp; παρ. 4</t>
  </si>
  <si>
    <t>📜 Άρθρο 15 Μέτρα διαχείρισης κινδύνων στον τομέα της κυβερνοασφάλειας παρ. 2ζ, παρ. 3 &amp; παρ. 4</t>
  </si>
  <si>
    <t>📜 Άρθρο 15 Μέτρα διαχείρισης κινδύνων στον τομέα της κυβερνοασφάλειας παρ. 2η</t>
  </si>
  <si>
    <t>📜 Άρθρο 15 Μέτρα διαχείρισης κινδύνων στον τομέα της κυβερνοασφάλειας παρ. 1 &amp; 2</t>
  </si>
  <si>
    <t>📜 Άρθρο 15 Μέτρα διαχείρισης κινδύνων στον τομέα της κυβερνοασφάλειας παρ. 2β</t>
  </si>
  <si>
    <t>📜 Άρθρο 15 Μέτρα διαχείρισης κινδύνων στον τομέα της κυβερνοασφάλειας παρ. 2ζ &amp; παρ. 2ε</t>
  </si>
  <si>
    <t>📜 Άρθρο 16 Υποχρεώσεις αναφοράς περιστατικών και σύνδεση με Άρθρο 14 Διακυβέρνηση</t>
  </si>
  <si>
    <t>📜 Άρθρο 14 Διακυβέρνηση &amp; Άρθρο 15 Μέτρα διαχείρισης κινδύνων στον τομέα της κυβερνοασφάλειας</t>
  </si>
  <si>
    <t>📜 Άρθρο 14 Διακυβέρνηση &amp; Άρθρο 15 Μέτρα διαχείρισης κινδύνων στον τομέα της κυβερνοασφάλειας παρ. 2α</t>
  </si>
  <si>
    <t>📜 Άρθρο 15 Μέτρα διαχείρισης κινδύνων στον τομέα της κυβερνοασφάλειας παρ. 2ζ &amp; παρ. 2θ</t>
  </si>
  <si>
    <t>📜 Άρθρο 15 Μέτρα διαχείρισης κινδύνων στον τομέα της κυβερνοασφάλειας παρ. 2θ &amp; παρ. 2ι</t>
  </si>
  <si>
    <t>📜 Άρθρο 15 Μέτρα διαχείρισης κινδύνων στον τομέα της κυβερνοασφάλειας παρ. 2ε &amp; παρ. 2ι</t>
  </si>
  <si>
    <t>📜 Άρθρο 15 Μέτρα διαχείρισης κινδύνων στον τομέα της κυβερνοασφάλειας παρ. 2α, παρ. 2β &amp; παρ. 2ε</t>
  </si>
  <si>
    <t>📜 Άρθρο 12 Συντονισμένη γνωστοποίηση ευπαθειών και ευρωπαϊκή βάση δεδομένων ευπαθειών, Άρθρο 15 Μέτρα διαχείρισης κινδύνων στον τομέα της κυβερνοασφάλειας παρ. 2ε, παρ. 3 &amp; παρ. 4, Άρθρο 16 Υποχρεώσεις αναφοράς περιστατικών &amp; Άρθρο 22 Εθελούσια κοινοποίηση των σχετικών πληροφοριών</t>
  </si>
  <si>
    <t>📜 Άρθρο 12 Συντονισμένη γνωστοποίηση ευπαθειών και ευρωπαϊκή βάση δεδομένων ευπαθειών, Άρθρο 16 Υποχρεώσεις αναφοράς περιστατικών &amp; Άρθρο 22 Εθελούσια κοινοποίηση των σχετικών πληροφοριών</t>
  </si>
  <si>
    <t>📜 Άρθρο 15 Μέτρα διαχείρισης κινδύνων στον τομέα της κυβερνοασφάλειας παρ. 2α, 2ε, 2ζ &amp; 2ι</t>
  </si>
  <si>
    <t>📜 Άρθρο 15 Μέτρα διαχείρισης κινδύνων στον τομέα της κυβερνοασφάλειας παρ. 2α, 2ε &amp; 2ζ</t>
  </si>
  <si>
    <t>📜 Άρθρο 15 Μέτρα διαχείρισης κινδύνων στον τομέα της κυβερνοασφάλειας, παρ. 2ε</t>
  </si>
  <si>
    <t>📜 Άρθρο 15 Μέτρα διαχείρισης κινδύνων στον τομέα της κυβερνοασφάλειας παρ. 2α, 2ζ και 2ι</t>
  </si>
  <si>
    <t>📜 Άρθρο 14 Διακυβέρνηση παρ. 2 &amp; Άρθρο 15 Μέτρα διαχείρισης κινδύνων στον τομέα της κυβερνοασφάλειας παρ. 2θ</t>
  </si>
  <si>
    <t>📜 Άρθρο 15 Μέτρα διαχείρισης κινδύνων στον τομέα της κυβερνοασφάλειας παρ. 2α &amp; παρ. 2η</t>
  </si>
  <si>
    <t>📜 Άρθρο 15 Μέτρα διαχείρισης κινδύνων στον τομέα της κυβερνοασφάλειας παρ. 2β, παρ. 2ε &amp; Άρθρο 16 Υποχρεώσεις αναφοράς περιστατικών</t>
  </si>
  <si>
    <t>📜 Άρθρο 15 Μέτρα διαχείρισης κινδύνων στον τομέα της κυβερνοασφάλειας παρ. 2α &amp; παρ. 2ε</t>
  </si>
  <si>
    <t>📜 Άρθρο 15 Μέτρα διαχείρισης κινδύνων στον τομέα της κυβερνοασφάλειας παρ. 2ζ, παρ. 2ε &amp; παρ. 2θ</t>
  </si>
  <si>
    <t>📜 Άρθρο 15 Μέτρα διαχείρισης κινδύνων στον τομέα της κυβερνοασφάλειας παρ. 2α &amp; 2γ</t>
  </si>
  <si>
    <t>Η οντότητα εφαρμόζει τεχνολογίες αυθεντικοποίησης αποστολέα ηλεκτρονικού ταχυδρομείου, όπως SPF (Sender Policy Framework), DKIM (Domain Keys Identified Mail) και DMARC (Domain-based Message Authentication, Reporting &amp; Conformance), για την πρόληψη περιπτώσεων spoofing και επιθέσεων ηλεκτρονικής απάτης (email fraud).</t>
  </si>
  <si>
    <t>📜 Άρθρο 15 Μέτρα διαχείρισης κινδύνων στον τομέα της κυβερνοασφάλειας παρ. 5α</t>
  </si>
  <si>
    <t>📜 Άρθρο 15 Μέτρα διαχείρισης κινδύνων στον τομέα της κυβερνοασφάλειας παρ. 2δ &amp; παρ. 3</t>
  </si>
  <si>
    <t>📜 Άρθρο 15 Μέτρα διαχείρισης κινδύνων στον τομέα της κυβερνοασφάλειας παρ. 2β &amp; παρ. 2ε</t>
  </si>
  <si>
    <t>📜 Άρθρο 21 παρ. 2β &amp; παρ. 2ε</t>
  </si>
  <si>
    <t>📜 Άρθρο 15 Μέτρα διαχείρισης κινδύνων στον τομέα της κυβερνοασφάλειας παρ. 1 &amp; παρ. 2</t>
  </si>
  <si>
    <t>📜 Άρθρο 21 παρ. 1 &amp; παρ. 2</t>
  </si>
  <si>
    <t xml:space="preserve">Η οντότητα εφαρμόζει τείχη προστασίας νέας γενιάς (Next Generation firewalls) ή συσκευές ενοποιημένης διαχείρισης απειλών (UTMs), οι οποίοι φιλτράρουν και περιορίζουν τη δικτυακή κίνηση, μέσω κατάλληλων κανόνων για εισερχόμενες και εξερχόμενες συνδέσεις, με σκοπό την προστασία του δικτύου από μη εξουσιοδοτημένη πρόσβαση. </t>
  </si>
  <si>
    <t>OT</t>
  </si>
  <si>
    <t>IoT</t>
  </si>
  <si>
    <t>Internet of Things</t>
  </si>
  <si>
    <t>IoMT</t>
  </si>
  <si>
    <t>Internet of Medical Things</t>
  </si>
  <si>
    <t>AI</t>
  </si>
  <si>
    <t>CTI</t>
  </si>
  <si>
    <t>Cyber Threat Intelligence</t>
  </si>
  <si>
    <t>ASM</t>
  </si>
  <si>
    <t>Digital Risk Protection</t>
  </si>
  <si>
    <t>SLA</t>
  </si>
  <si>
    <t>ZTA</t>
  </si>
  <si>
    <t>UTM</t>
  </si>
  <si>
    <t>Unified Threat Management</t>
  </si>
  <si>
    <t>SQL</t>
  </si>
  <si>
    <t>Structured Query Language</t>
  </si>
  <si>
    <t>XSS</t>
  </si>
  <si>
    <t>Cross-Site Scripting</t>
  </si>
  <si>
    <t>RCE</t>
  </si>
  <si>
    <t>SPF</t>
  </si>
  <si>
    <t>Sender Policy Framework</t>
  </si>
  <si>
    <t>DKIM</t>
  </si>
  <si>
    <t>Domain Keys Identified Mail</t>
  </si>
  <si>
    <t>DMARC</t>
  </si>
  <si>
    <t>Domain-based Message Authentication, Reporting &amp; Conformance</t>
  </si>
  <si>
    <t>CSPM</t>
  </si>
  <si>
    <t>Cloud Security Posture Management</t>
  </si>
  <si>
    <t>SOAR</t>
  </si>
  <si>
    <t>Security Orchestration, Automation and Response</t>
  </si>
  <si>
    <t>XDR</t>
  </si>
  <si>
    <t>EDR</t>
  </si>
  <si>
    <t>MDR</t>
  </si>
  <si>
    <t>Artificial Intelligence/Τεχνητή Νοημοσύνη</t>
  </si>
  <si>
    <t>Attack Surface Management/Διαχείριση Επιφάνειας Επίθεσης</t>
  </si>
  <si>
    <t>Service Level Agreement/Συμφωνία Επιπέδου Υπηρεσίας – Συμβατικό επίπεδο παρεχόμενης υπηρεσίας</t>
  </si>
  <si>
    <t>Zero Trust Architecture/Αρχιτεκτονική Μηδενικής Εμπιστοσύνης</t>
  </si>
  <si>
    <t>Remote Code Execution/Απομακρυσμένη Εκτέλεση Κώδικα</t>
  </si>
  <si>
    <t>Extended Detection and Response/Επεκταμένη Ανίχνευση και Απόκριση</t>
  </si>
  <si>
    <t>Endpoint Detection and Response/Ανίχνευση και Απόκριση σε Τερματικά</t>
  </si>
  <si>
    <t>Managed Detection and Response/Διαχειριζόμενη Ανίχνευση και Απόκριση</t>
  </si>
  <si>
    <t>Δεν εφαρμόζεται</t>
  </si>
  <si>
    <t>Δεν εφαρμόζεται, καθώς η απαίτηση αναφέρεται σε περιπτώσεις/υλοποιήσεις που δεν υφίστανται στο Οργανισμό</t>
  </si>
  <si>
    <t>"Εξαιρείται"</t>
  </si>
  <si>
    <t>Το ανώτατο όργανο διοίκησης της οντότητας παρακολουθεί σε περιοδική βάση πρόγραμμα εκπαίδευσης για θέματα κυβερνοασφάλειας και διασφαλίζει ότι παρέχεται αντίστοιχο πρόγραμμα και στο προσωπικό της.</t>
  </si>
  <si>
    <t>ΚΥΑ 1689/2025</t>
  </si>
  <si>
    <t>📜 Άρθρο 4 παρ. α</t>
  </si>
  <si>
    <t>📜 Άρθρο 4 παρ. βα</t>
  </si>
  <si>
    <t>📜 Άρθρο 4 παρ. ββ</t>
  </si>
  <si>
    <t>📜 Άρθρο 4 παρ. βγ</t>
  </si>
  <si>
    <t>📜 Άρθρο 4 παρ. βδ</t>
  </si>
  <si>
    <t>📜 Άρθρο 4 παρ. βε</t>
  </si>
  <si>
    <t>📜 Άρθρο 4</t>
  </si>
  <si>
    <t>📜 Άρθρο 5</t>
  </si>
  <si>
    <t>📜 Άρθρο 5 παρ. 1α</t>
  </si>
  <si>
    <t>📜 Άρθρο 5 παρ. 1β</t>
  </si>
  <si>
    <t>📜 Άρθρο 5 παρ. 1γ</t>
  </si>
  <si>
    <t>📜 Άρθρο 5 παρ. 1δ</t>
  </si>
  <si>
    <t>📜 Άρθρο 5 παρ. 2</t>
  </si>
  <si>
    <t>Η γενική πολιτική ασφάλειας και οι θεματικές πολιτικές αξιολογούνται και, κατά περίπτωση, επικαιροποιούνται τακτικά σε προγραμματισμένα χρονικά διαστήματα, καθώς και όταν λαμβάνουν χώρα σοβαρά περιστατικά κυβερνοασφάλειας ή σημαντικές αλλαγές στις λειτουργίες του οργανισμού.</t>
  </si>
  <si>
    <t>📜 Άρθρο 6 παρ. α</t>
  </si>
  <si>
    <t>📜 Άρθρο 6 παρ. β</t>
  </si>
  <si>
    <t>📜 Άρθρο 6 παρ. γ</t>
  </si>
  <si>
    <t>📜 Άρθρο 6</t>
  </si>
  <si>
    <t>📜 Άρθρο 7 παρ. α</t>
  </si>
  <si>
    <t>📜 Άρθρο 7 παρ. β</t>
  </si>
  <si>
    <t>📜 Άρθρο 7 παρ. γ</t>
  </si>
  <si>
    <t>📜 Άρθρο 7</t>
  </si>
  <si>
    <t>📜 Άρθρο 8 παρ. α</t>
  </si>
  <si>
    <t>📜 Άρθρο 8 παρ. β</t>
  </si>
  <si>
    <t>📜 Άρθρο 8 παρ. γ</t>
  </si>
  <si>
    <t>📜 Άρθρο 8 παρ. δ</t>
  </si>
  <si>
    <t>📜 Άρθρο 8</t>
  </si>
  <si>
    <t xml:space="preserve">Οι διαδικασίες παρακολούθησης και αξιολόγησης της συμμόρφωσης διενεργούνται σε προγραμματισμένα χρονικά διαστήματα, καθώς και όταν λαμβάνουν χώρα μεταβολές στο σχετικό κανονιστικό πλαίσιο ή σημαντικές αλλαγές στις λειτουργίες της οντότητας. </t>
  </si>
  <si>
    <t>📜 Άρθρο 9 παρ. α</t>
  </si>
  <si>
    <t>📜 Άρθρο 9 παρ. β</t>
  </si>
  <si>
    <t>📜 Άρθρο 9 παρ. γ</t>
  </si>
  <si>
    <t>📜 Άρθρο 9</t>
  </si>
  <si>
    <t xml:space="preserve">Η οντότητα υλοποιεί διαδικασίες ελέγχων καταλληλότητας του υποψηφίου προσωπικού. </t>
  </si>
  <si>
    <t>📜 Άρθρο 10 παρ. 1α</t>
  </si>
  <si>
    <t>📜 Άρθρο 10 παρ. 1β</t>
  </si>
  <si>
    <t>📜 Άρθρο 10 παρ. 1γ</t>
  </si>
  <si>
    <t>📜 Άρθρο 10 παρ. 2</t>
  </si>
  <si>
    <t>📜 Άρθρο 10</t>
  </si>
  <si>
    <t xml:space="preserve">Η οντότητα εφαρμόζει ετικετοποίηση (labeling) όλων των αγαθών (υλικού και πληροφοριών), σύμφωνα με το σχήμα ταξινόμησης (classification scheme, π.χ., Δημόσια, Εσωτερικά, Εμπιστευτικά) των αγαθών και των δεδομένων. </t>
  </si>
  <si>
    <t>Η οντότητα διασφαλίζει τη συνεχή συντήρηση και τεχνική υποστήριξη του εξοπλισμού της, εφαρμόζοντας προληπτικούς και διορθωτικούς ελέγχους, τακτικές αναβαθμίσεις λογισμικού και υλικού, καθώς και μηχανισμούς άμεσης αποκατάστασης σε περίπτωση βλαβών, σύμφωνα με τις απαιτήσεις επιπέδου υπηρεσιών (SLA).</t>
  </si>
  <si>
    <t>Η οντότητα υποστηρίζει την παρακολούθηση της διαθεσιμότητας και της χωρητικότητας των κρίσιμων πληροφοριακών συστημάτων και υποδομών της, μέσω κατάλληλων μηχανισμών εποπτείας (monitoring), με στόχο την έγκαιρη ανίχνευση κινδύνων υπερφόρτωσης, αστοχίας ή διακοπής υπηρεσιών, και την προληπτική λήψη μέτρων για τη διατήρηση της επιχειρησιακής συνέχειας και της ποιότητας υπηρεσιών.</t>
  </si>
  <si>
    <t>📜 Άρθρο 11 παρ. α</t>
  </si>
  <si>
    <t>📜 Άρθρο 11 παρ. β</t>
  </si>
  <si>
    <t>📜 Άρθρο 11 παρ. γ</t>
  </si>
  <si>
    <t>📜 Άρθρο 11 παρ. δ</t>
  </si>
  <si>
    <t>📜 Άρθρο 19 παρ. ι</t>
  </si>
  <si>
    <t>📜 Άρθρο 11</t>
  </si>
  <si>
    <t>📜 Άρθρο 12 παρ. 1α</t>
  </si>
  <si>
    <t>📜 Άρθρο 12 παρ. 1β</t>
  </si>
  <si>
    <t>📜 Άρθρο 12 παρ. 1γ</t>
  </si>
  <si>
    <t>📜 Άρθρο 12 παρ. 1γα</t>
  </si>
  <si>
    <t>📜 Άρθρο 12 παρ. 1δα</t>
  </si>
  <si>
    <t>📜 Άρθρο 12 παρ. 1ε</t>
  </si>
  <si>
    <t>📜 Άρθρο 12 παρ. 2α</t>
  </si>
  <si>
    <t>📜 Άρθρο 12</t>
  </si>
  <si>
    <t>📜 Άρθρο 13 παρ. α</t>
  </si>
  <si>
    <t>📜 Άρθρο 13 παρ. β</t>
  </si>
  <si>
    <t>📜 Άρθρο 13 παρ. γ</t>
  </si>
  <si>
    <t>📜 Άρθρο 13 παρ. δ</t>
  </si>
  <si>
    <t>📜 Άρθρο 13 παρ. ε</t>
  </si>
  <si>
    <t>📜 Άρθρο 13 παρ. η</t>
  </si>
  <si>
    <t>📜 Άρθρο 13 παρ. στ</t>
  </si>
  <si>
    <t>📜 Άρθρο 13 παρ. ζ</t>
  </si>
  <si>
    <t>📜 Άρθρο 13</t>
  </si>
  <si>
    <t>📜 Άρθρο 14 παρ. α</t>
  </si>
  <si>
    <t>📜 Άρθρο 14 παρ. β</t>
  </si>
  <si>
    <t>📜 Άρθρο 14 παρ. γ</t>
  </si>
  <si>
    <t>📜 Άρθρο 14 παρ. δ</t>
  </si>
  <si>
    <t>📜 Άρθρο 14</t>
  </si>
  <si>
    <t>📜 Άρθρο 15 παρ. α</t>
  </si>
  <si>
    <t>📜 Άρθρο 15 παρ. γ</t>
  </si>
  <si>
    <t>📜 Άρθρο 15 παρ. β</t>
  </si>
  <si>
    <t>📜 Άρθρο 15 παρ. δ</t>
  </si>
  <si>
    <t>📜 Άρθρο 15</t>
  </si>
  <si>
    <t>📜 Άρθρο 16 παρ. α</t>
  </si>
  <si>
    <t>📜 Άρθρο 16 παρ. αα</t>
  </si>
  <si>
    <t xml:space="preserve">📜 Άρθρο 16 παρ. αβ, παρ. αγ, παρ. αδ </t>
  </si>
  <si>
    <t>📜 Άρθρο 16 παρ. β</t>
  </si>
  <si>
    <t>📜 Άρθρο 16</t>
  </si>
  <si>
    <t>📜 Άρθρο 17 παρ. α</t>
  </si>
  <si>
    <t>📜 Άρθρο 17 παρ. β</t>
  </si>
  <si>
    <t>📜 Άρθρο 17 παρ. γ</t>
  </si>
  <si>
    <t>📜 Άρθρο 17 παρ. δ</t>
  </si>
  <si>
    <t>📜 Άρθρο 17 παρ. ε</t>
  </si>
  <si>
    <t>📜Άρθρο 17 παρ. στ</t>
  </si>
  <si>
    <t>📜Άρθρο 17 παρ. ζ</t>
  </si>
  <si>
    <t>📜 Άρθρο 17</t>
  </si>
  <si>
    <t>📜 Άρθρο 18 παρ. 1α</t>
  </si>
  <si>
    <t>📜 Άρθρο 18 παρ. 1β</t>
  </si>
  <si>
    <t>📜 Άρθρο 18 παρ. 1γ</t>
  </si>
  <si>
    <t>📜 Άρθρο 18 παρ. 1δ</t>
  </si>
  <si>
    <t>📜 Άρθρο 18 παρ. 2α</t>
  </si>
  <si>
    <t>📜 Άρθρο 18 παρ. 2β</t>
  </si>
  <si>
    <t>📜 Άρθρο 18</t>
  </si>
  <si>
    <t>📜 Άρθρο 19 παρ. α</t>
  </si>
  <si>
    <t>📜Άρθρο 19 παρ. β</t>
  </si>
  <si>
    <t>📜Άρθρο 19 παρ. ια</t>
  </si>
  <si>
    <t>📜Άρθρο 19 παρ. γ</t>
  </si>
  <si>
    <t>📜Άρθρο 19 παρ. δ</t>
  </si>
  <si>
    <t>📜Άρθρο 19 παρ. ε</t>
  </si>
  <si>
    <t>📜Άρθρο 19 παρ. στ</t>
  </si>
  <si>
    <t>📜Άρθρο 19 παρ. η</t>
  </si>
  <si>
    <t>📜Άρθρο 20 παρ. ε</t>
  </si>
  <si>
    <t>📜 Άρθρο 19</t>
  </si>
  <si>
    <t>📜Άρθρο 19 παρ. θ</t>
  </si>
  <si>
    <t>📜Άρθρο 19 παρ. ι</t>
  </si>
  <si>
    <t>📜Άρθρο 20 παρ. γ</t>
  </si>
  <si>
    <t>📜 Άρθρο 20</t>
  </si>
  <si>
    <t>📜Άρθρο 19 παρ. α</t>
  </si>
  <si>
    <t>Η οντότητα εφαρμόζει κατάλληλα τεχνικά μέτρα προστασίας δεδομένων σύμφωνα με το σχήμα ταξινόμησης (classification scheme, π.χ. Δημόσια, Εσωτερικά, Εμπιστευτικά) των δεδομένων και με βάση τις αρχές των ελάχιστων προνομίων (least privilege), της ανάγκης γνώσης (need to know).</t>
  </si>
  <si>
    <t>📜Άρθρο 13 παρ. γ</t>
  </si>
  <si>
    <t>📜 Άρθρο 20 παρ. α</t>
  </si>
  <si>
    <t>📜 Άρθρο 20 παρ. β</t>
  </si>
  <si>
    <t>📜 Άρθρο 20 παρ. δ</t>
  </si>
  <si>
    <t>📜 Άρθρο 21 παρ. α</t>
  </si>
  <si>
    <t>📜 Άρθρο 21 παρ. β</t>
  </si>
  <si>
    <t>📜 Άρθρο 21 παρ. γ</t>
  </si>
  <si>
    <t>📜 Άρθρο 22 παρ. α</t>
  </si>
  <si>
    <t>📜 Άρθρο 22 παρ. β</t>
  </si>
  <si>
    <t>📜 Άρθρο 22 παρ. γ</t>
  </si>
  <si>
    <t>📜 Άρθρο 22 παρ. δα, παρ. δβ</t>
  </si>
  <si>
    <t>📜 Άρθρο 22 παρ. ε</t>
  </si>
  <si>
    <t>📜 Άρθρο 22</t>
  </si>
  <si>
    <t>📜 Άρθρο 23 παρ. α</t>
  </si>
  <si>
    <t>📜 Άρθρο 23 παρ. β</t>
  </si>
  <si>
    <t>📜 Άρθρο 23 παρ. δ</t>
  </si>
  <si>
    <t>📜 Άρθρο 23 παρ. ε</t>
  </si>
  <si>
    <t>📜 Άρθρο 23</t>
  </si>
  <si>
    <t>📜 Άρθρο 24 παρ. α</t>
  </si>
  <si>
    <t>📜 Άρθρο 24 παρ. στ</t>
  </si>
  <si>
    <t>📜 Άρθρο 24 παρ. β</t>
  </si>
  <si>
    <t>📜 Άρθρο 24 παρ. γ</t>
  </si>
  <si>
    <t>📜 Άρθρο 24 παρ. ε</t>
  </si>
  <si>
    <t>📜 Άρθρο 24</t>
  </si>
  <si>
    <t>📜 Άρθρο 19 παρ. ε</t>
  </si>
  <si>
    <t>📜 Άρθρο 25 παρ. 1α</t>
  </si>
  <si>
    <t>📜 Άρθρο 25 παρ. 1β</t>
  </si>
  <si>
    <t>📜 Άρθρο 25 παρ. 1γ</t>
  </si>
  <si>
    <t>📜 Άρθρο 25 παρ. 2β</t>
  </si>
  <si>
    <t>📜 Άρθρο 25 παρ. 1δ</t>
  </si>
  <si>
    <t>📜 Άρθρο 25 παρ. 1ε</t>
  </si>
  <si>
    <t>📜 Άρθρο 25 παρ. 1στ</t>
  </si>
  <si>
    <t>📜 Άρθρο 25 παρ. 1ζ</t>
  </si>
  <si>
    <t>📜 Άρθρο 25 παρ. 2α</t>
  </si>
  <si>
    <t>📜 Άρθρο 25</t>
  </si>
  <si>
    <t>13 Διαχείριση Αλλαγών
14 Διαχείριση και Γνωστοποίηση Ευπαθειών
15 Αξιολόγηση της Αποτελεσματικότητας των Μέτρων Διαχείρισης Κινδύνων Κυβερνοασφάλειας
16 Ασφάλεια Δικτύων, Υποδομών και Υπηρεσιών Νέφους
17 Προστασία από Κακόβουλο Λογισμικό
18 Εκπαίδευση και Ευαισθητοποίηση σε Θέματα Κυβερνοασφάλειας
19 Χρήση Κρυπτογραφίας
20 Φυσική &amp; Περιβαλλοντική Ασφάλεια
21 Διαχείριση Περιστατικών Ασφάλειας &amp; Υποχρεώσεις Αναφοράς
22 Ασφάλεια Τεχνητής Νοημοσύνης (AI Security)
23 Ασφάλεια Λειτουργικής Τεχνολογίας, Διαδικτύου των Πραγμάτων και Ιατρικών Συσκευών (OT, IoT, IoMT Security)
24 Επιχειρησιακή Συνέχεια και Διαχείριση Κρίσεων</t>
  </si>
  <si>
    <t>Αναφορά στο σχετικό άρθρο ή απαίτηση του ν. 5160/2024, που ενσωματώνει την Οδηγία NIS2 (Οδηγία (ΕΕ) 2022/2555) στην ελληνική νομοθεσία, με την οποία ευθυγραμμίζεται το συγκεκριμένο μέτρο.</t>
  </si>
  <si>
    <t>ΤΩΡΙΝΗ ΚΑΤΑΣΤΑΣΗ/ΠΑΡΑΤΗΡΗΣΗ</t>
  </si>
  <si>
    <t>Υποχρεώσεις &amp; Ευθύνη των Ανωτάτων Οργάνων Διοίκησης</t>
  </si>
  <si>
    <t>Πλαίσιο Διαχείρισης Κινδύνων</t>
  </si>
  <si>
    <t>Ασφαλής Παραμετροποίηση Υλικού, Λογισμικού, Υπηρεσιών και Δικτύων</t>
  </si>
  <si>
    <t>Προστασία από Επιθέσεις DoS/DDoS</t>
  </si>
  <si>
    <t>Ασφάλεια Κρίσιμων Εφαρμογών Διαδικτύου</t>
  </si>
  <si>
    <t>Ασφάλεια Υπηρεσιών Νέφους</t>
  </si>
  <si>
    <t>Προστασία από Διαρροή Δεδομένων</t>
  </si>
  <si>
    <t>Εκπαίδευση και Ευαισθητοποίηση σε Θέματα Κυβερνοασφάλειας</t>
  </si>
  <si>
    <t>1 Υποχρεώσεις &amp; Ευθύνη των Ανωτάτων Οργάνων Διοίκησης
2 Πλαίσιο Διαχείρισης Κινδύνων
3 Πολιτικές και Διαδικασίες Ασφάλειας Πληροφοριών
4 Ρόλοι, Αρμοδιότητες και Εξουσίες
5 Ανεξάρτητος Έλεγχος Ασφάλειας Πληροφοριών
6 Διαδικασίες Παρακολούθησης της Συμμόρφωσης
7 Ασφάλεια Ανθρώπινου Δυναμικού
8 Διαχείριση Υλικού και Λογισμικού
9 Διαχείριση Ασφάλειας Αλυσίδας Εφοδιασμού
10 Διαχείριση Ταυτότητας, Αυθεντικοποίηση και Έλεγχος Πρόσβασης
11 Ασφαλής Παραμετροποίηση Υλικού, Λογισμικού, Υπηρεσιών και Δικτύων
12 Αρχές Ασφαλούς Ανάπτυξης Εφαρμογών</t>
  </si>
  <si>
    <t>Οι ανεξάρτητοι έλεγχοι διενεργούνται σε προγραμματισμένα χρονικά διαστήματα, καθώς και όταν λαμβάνουν χώρα σοβαρά περιστατικά κυβερνοασφάλειας ή σημαντικές αλλαγές στις λειτουργίες της οντότητας ή εφόσον έχει μεταβληθεί το τρέχον διεθνές περιβάλλον κυβερνοαπειλών.</t>
  </si>
  <si>
    <t xml:space="preserve">Η οντότητα έχει εκπονήσει γραπτή πολιτική για την ασφαλή διαχείριση των αφαιρούμενων μέσων αποθήκευσης, σύμφωνα με το σχήμα ταξινόμησης (classification scheme, π.χ., Δημόσια, Εσωτερικά, Εμπιστευτικά) των αγαθών και των δεδομένων. </t>
  </si>
  <si>
    <t xml:space="preserve">Η οντότητα έχει εκπονήσει γραπτές και εγκεκριμένες θεματικές πολιτικές ασφάλειας που καλύπτουν ειδικές πτυχές κυβερνοασφάλειας αυτής, όσον αφορά ανθρώπινο δυναμικό, διαδικασίες και τεχνολογίες (π.χ. πολιτική ελέγχου πρόσβασης, πολιτική ασφάλειας δικτύων, πολιτική ορθής χρήσης κ.λπ.). </t>
  </si>
  <si>
    <t>Η οντότητα διενεργεί, σε περιοδική βάση, προγράμματα εκπαίδευσης και ευαισθητοποίησης για το σύνολο του προσωπικού, καθώς και μελών του κατά περίπτωση ανώτατου οργάνου διοίκησης, σε θέματα κυβερνοασφάλειας, το οποίο περιλαμβάνει μηχανισμούς παρακολούθησης, συμμετοχής και αξιολόγησης κατανόησης (π.χ. quiz, εξετάσεις, πιστοποιήσεις).</t>
  </si>
  <si>
    <r>
      <t xml:space="preserve">Βασικά χαρακτηριστικά του εργαλείου:
Το εργαλείο "Gap Analysis Tool" αποτελεί ένα πρακτικό και λειτουργικό μέσο για την αποτύπωση του βαθμού συμμόρφωσης ενός Οργανισμού με τις απαιτήσεις του Νόμου 5160/2024 (Οδηγία NIS2) και της ΚΥΑ 1689/2025. Βασίζεται σε μια αναλυτική λίστα σημείων ελέγχου και προσφέρει ποσοτική και ποιοτική αξιολόγηση του επιπέδου υλοποίησης.
</t>
    </r>
    <r>
      <rPr>
        <b/>
        <sz val="11"/>
        <color rgb="FF11182B"/>
        <rFont val="Arial Nova Cond Light"/>
        <family val="2"/>
      </rPr>
      <t>1.1 Τρόπος Χρήσης</t>
    </r>
    <r>
      <rPr>
        <sz val="11"/>
        <color rgb="FF11182B"/>
        <rFont val="Arial Nova Cond Light"/>
        <family val="2"/>
      </rPr>
      <t xml:space="preserve">
• Ο χρήστης καλείται να επιλέξει την τρέχουσα κατάσταση υλοποίησης για κάθε σημείο ελέγχου.
• Το εργαλείο υπολογίζει αυτόματα το συνολικό ποσοστό υλοποίησης ανά θεματική ενότητα, καθώς και για το σύνολο του πλαισίου.
• Η ερμηνεία των αποτελεσμάτων υποστηρίζει τη χάραξη σχεδίου δράσης για την πλήρη συμμόρφωση με τις απαιτήσεις του Ν. 5160/2024.
</t>
    </r>
    <r>
      <rPr>
        <b/>
        <sz val="11"/>
        <color rgb="FF11182B"/>
        <rFont val="Arial Nova Cond Light"/>
        <family val="2"/>
      </rPr>
      <t>1.2 Κατηγορίες Κατάστασης Υλοποίησης</t>
    </r>
  </si>
  <si>
    <r>
      <t xml:space="preserve">Κάθε σημείο ελέγχου συνοδεύεται από αναλυτική περιγραφή της απαίτησης, την κατάσταση υλοποίησης, η οποία επιλέγεται από προκαθορισμένες επιλογές (π.χ. «Δεν έχει ξεκινήσει», «Σχεδιάζεται», «Μερική υλοποίηση» κ.λπ.), το ποσοστό υλοποίησης που υπολογίζεται αυτόματα βάσει της επιλεγμένης κατάστασης, καθώς και τη βαρύτητα του κάθε σημείου ελέγχου.
Με βάση τη βαρύτητα και το ποσοστό υλοποίησης, υπολογίζεται το </t>
    </r>
    <r>
      <rPr>
        <b/>
        <sz val="11"/>
        <color rgb="FF11182B"/>
        <rFont val="Arial Nova Cond Light"/>
        <family val="2"/>
      </rPr>
      <t>επίπεδο συμμόρφωσης</t>
    </r>
    <r>
      <rPr>
        <sz val="11"/>
        <color rgb="FF11182B"/>
        <rFont val="Arial Nova Cond Light"/>
        <family val="2"/>
      </rPr>
      <t xml:space="preserve"> για κάθε σημείο, σύμφωνα με τον τύπο:
</t>
    </r>
    <r>
      <rPr>
        <b/>
        <sz val="11"/>
        <color rgb="FF11182B"/>
        <rFont val="Arial Nova Cond Light"/>
        <family val="2"/>
      </rPr>
      <t>Επίπεδο Συμμόρφωσης = Ποσοστό Υλοποίησης × Βαρύτητα</t>
    </r>
    <r>
      <rPr>
        <sz val="11"/>
        <color rgb="FF11182B"/>
        <rFont val="Arial Nova Cond Light"/>
        <family val="2"/>
      </rPr>
      <t xml:space="preserve">.
Π.χ., εάν ένα σημείο έχει βαρύτητα 5 και ποσοστό υλοποίησης 50%, τότε η συμμόρφωση υπολογίζεται ως: 0,5 × 5 = 2,5 μονάδες.
Η </t>
    </r>
    <r>
      <rPr>
        <b/>
        <sz val="11"/>
        <color rgb="FF11182B"/>
        <rFont val="Arial Nova Cond Light"/>
        <family val="2"/>
      </rPr>
      <t>Συνολική Συμμόρφωση (%)</t>
    </r>
    <r>
      <rPr>
        <sz val="11"/>
        <color rgb="FF11182B"/>
        <rFont val="Arial Nova Cond Light"/>
        <family val="2"/>
      </rPr>
      <t xml:space="preserve"> υπολογίζεται με βάση τον συνολικό βαθμό επίτευξης σε σχέση με τη μέγιστη δυνατή βαθμολογία όλων των σημείων ελέγχου. Ο τύπος είναι ο εξής:
</t>
    </r>
    <r>
      <rPr>
        <b/>
        <sz val="11"/>
        <color rgb="FF11182B"/>
        <rFont val="Arial Nova Cond Light"/>
        <family val="2"/>
      </rPr>
      <t>Συνολική Συμμόρφωση (%) = (Συνολική Επιτευχθείσα Βαθμολογία) / (Μέγιστη Δυνατή Βαθμολογία) × 100.</t>
    </r>
    <r>
      <rPr>
        <sz val="11"/>
        <color rgb="FF11182B"/>
        <rFont val="Arial Nova Cond Light"/>
        <family val="2"/>
      </rPr>
      <t xml:space="preserve">
Ο υπολογισμός αυτός παρέχει μια συνολική εικόνα του επιπέδου συμμόρφωσης του οργανισμού με τις απαιτήσεις, λαμβάνοντας υπόψη τόσο την πρόοδο υλοποίησης όσο και τη σχετική σημασία (βαρύτητα) κάθε σημείου ελέγχου.
Για να υπολογιστεί η </t>
    </r>
    <r>
      <rPr>
        <b/>
        <sz val="11"/>
        <color rgb="FF11182B"/>
        <rFont val="Arial Nova Cond Light"/>
        <family val="2"/>
      </rPr>
      <t>Μέγιστη Δυνατή Βαθμολογία</t>
    </r>
    <r>
      <rPr>
        <sz val="11"/>
        <color rgb="FF11182B"/>
        <rFont val="Arial Nova Cond Light"/>
        <family val="2"/>
      </rPr>
      <t xml:space="preserve">, λαμβάνεται το άθροισμα των τιμών της στήλης «Βαρύτητα» (στήλη F) για όλα τα σημεία ελέγχου. Το άθροισμα αυτό αντιπροσωπεύει τη συνολική βαθμολογική αξία του εργαλείου, υποθέτοντας ότι κάθε σημείο έχει επιτύχει πλήρη υλοποίηση (100%). Συνεπώς, ο υπολογισμός γίνεται ως εξής:
</t>
    </r>
    <r>
      <rPr>
        <b/>
        <sz val="11"/>
        <color rgb="FF11182B"/>
        <rFont val="Arial Nova Cond Light"/>
        <family val="2"/>
      </rPr>
      <t>Μέγιστη Δυνατή Βαθμολογία = ΣΥΝΟΛΟ(Βαρύτητα).</t>
    </r>
  </si>
  <si>
    <t xml:space="preserve">Το φύλλο Dashboard απεικονίζει με γραφικό και διαδραστικό τρόπο τα αποτελέσματα της αξιολόγησης. Συγκεκριμένα, παρουσιάζονται:
• Η συνολική συμμόρφωση (%) του οργανισμού με τις απαιτήσεις του Ν. 5160/2024 (Οδηγία NIS2)  και της ΚΥΑ 1689/2025.
• Τα επίπεδα συμμόρφωσης ανά θεματική ενότητα, ώστε να είναι εύκολα αναγνωρίσιμα τα ισχυρά και τα αδύναμα σημεία της Οντότητας.
• Tην Επικινδυνότητα και Κατάστηση Κινδύνου ανά θεματική ενότητα και συνολικά.
</t>
  </si>
  <si>
    <t>Περιγραφή του κενού συμμόρφωσης, δηλαδή τί λείπει για την πλήρη υλοποίηση της απαίτησης.</t>
  </si>
  <si>
    <t>Αναφορά στο σχετικό άρθρο της κ.υ.α. 1689/2025 "Εθνικό Πλαίσιο Απαιτήσεων Κυβερνοασφάλειας Βασικών και Σημαντικών Οντοτήτων", η οποία εξειδικεύει τα μέτρα του άρθρου 15 του ν. 5160/2024.</t>
  </si>
  <si>
    <t>Υπεύθυνος Ασφάλειας Συστημάτων Πληροφορικής και Επικοινωνιών</t>
  </si>
  <si>
    <t>Εθνικός Νόμος ενσωμάτωσης της Οδηγίας NIS2</t>
  </si>
  <si>
    <t>Business Impact Assessment/Ανάλυση Επιχειρηματικών Επιπτώσεων</t>
  </si>
  <si>
    <t>Operational Technology/Επιχειρησιακή Τεχνολογία</t>
  </si>
  <si>
    <t>ΚΕΝΟ ΣΥΜΜΟΡΦΩΣΗΣ</t>
  </si>
  <si>
    <r>
      <t xml:space="preserve">Το παρόν εργαλείο αποτελεί ένα ολοκληρωμένο πλαίσιο αξιολόγησης (assessment framework), το οποίο έχει αναπτυχθεί με σκοπό να χρησιμοποιηθεί από την Εθνική Αρχή Κυβερνοασφάλειας (ΕΑΚ), καθώς και από τις οντότητες που εμπίπτουν στο πεδίο εφαρμογής του Νόμου 5160/2024. Αποσκοπεί στην αποτίμηση της συμμόρφωσης των οργανισμών με τις απαιτήσεις του εν λόγω νόμου, καθώς και της ΚΥΑ 1689/2025 "Εθνικό Πλαίσιο Απαιτήσεων Κυβερνοασφάλειας Βασικών και Σημαντικών Οντοτήτων" (Β' 2186) και στην εκτίμηση της ωριμότητας των μέτρων κυβερνοασφάλειας των Οντοτήτων. Περιλαμβάνει επιπρόσθετα τεχνικά και οργανωτικά μέτρα, με τα οποία υλοποιούνται οι αντίστοιχες απαιτήσεις. 
Περιλαμβάνει λίστα ελέγχου (checklist) με </t>
    </r>
    <r>
      <rPr>
        <sz val="11"/>
        <rFont val="Arial Nova Cond Light"/>
        <family val="2"/>
      </rPr>
      <t>συνολικά 169 σημεία ελέγχου (controls)</t>
    </r>
    <r>
      <rPr>
        <sz val="11"/>
        <color rgb="FF11182B"/>
        <rFont val="Arial Nova Cond Light"/>
        <family val="2"/>
      </rPr>
      <t>, κατανεμημένα σε 24 θεματικές ενότητες. Μέσω της εφαρμογής του, κάθε Οργανισμός (Βασική ή Σημαντική Οντότητα) έχει τη δυνατότητα να αξιολογήσει συστηματικά το επίπεδο συμμόρφωσής του προς τις ως άνω απαιτήσεις κυβερνοασφάλειας, καθώς και εν γένει το επίπεδο ωριμότητας της ασφάλειας των πληροφοριακών του συστημάτων και δικτύων. Οι 24 θεματικές ενότητες του εργαλείου είναι οι εξής:</t>
    </r>
  </si>
  <si>
    <t xml:space="preserve">Η οντότητα υλοποιεί διαδικασίες για την αρχική και περιοδική αξιολόγηση των προμηθευτών και παρόχους υπηρεσιών Τ.Π.Ε. (προτείνεται σε ετήσια βάση), με βάση τα τεχνικά και οργανωτικά μέτρα ασφάλειας που υλοποιούν οι προμηθευτές και πάροχοι υπηρεσιών Τ.Π.Ε. καθ’ όλη τη διάρκεια του κύκλου ζωής της συνεργασίας. </t>
  </si>
  <si>
    <t>Η οντότητα διασφαλίζει ότι αξιολογεί και επικαιροποιεί περιοδικά (προτείνεται σε ετήσια βάση) τα δικαιώματα πρόσβασης στα συστήματα δικτύου και πληροφοριών με βάση τις επιχειρηματικές της ανάγκες.</t>
  </si>
  <si>
    <t>Η οντότητα διενεργεί, σε περιοδική βάση (προτείνεται ετησίως) και με αναλογικό τρόπο, εκτίμηση κινδύνων (risk assessment), εφαρμόζοντας διαδικασίες αναγνώρισης, ανάλυσης και αξιολόγησης των κινδύνων που απειλούν την ασφάλεια των συστημάτων δικτύου και πληροφοριών της. Για την υλοποίηση των εν λόγω διαδικασιών, εφαρμόζονται μεθοδολογίες που βασίζονται σε διεθνή πρότυπα ή / και βέλτιστες πρακτικές.</t>
  </si>
  <si>
    <t>Οι διαδικασίες ασφαλούς παραμετροποίησης αξιολογούνται και επικαιροποιούνται περιοδικά (προτείνεται σε ετήσια βάση), όταν νέες απειλές και ευπάθειες γίνονται γνωστές ή όταν εισάγονται νέες εκδόσεις υλικού ή λογισμικού.</t>
  </si>
  <si>
    <t xml:space="preserve">Η οντότητα αξιολογεί και επικαιροποιεί περιοδικά (προτείνεται σε ετήσια βάση) το σύνολο των πολιτικών και διαδικασιών που αφορούν στον έλεγχο πρόσβασης, ιδίως όταν λαμβάνουν χώρα σημαντικές αλλαγές στις λειτουργίες της οντότητας ή σοβαρά περιστατικά κυβερνοασφάλειας. </t>
  </si>
  <si>
    <t>Οι διαδικασίες διαχείρισης αλλαγών αξιολογούνται και επικαιροποιούνται σε περιοδική βάση (προτείνεται ετησίως), καθώς και όταν λαμβάνουν χώρα σοβαρά περιστατικά κυβερνοασφάλειας ή σημαντικές αλλαγές στις λειτουργίες της οντότητας.</t>
  </si>
  <si>
    <t>Η οντότητα διενεργεί σε περιοδική βάση (προτείνεται ετησίως) σαρώσεις ευπαθειών (vulnerability scanning) στα συστήματα δικτύου και πληροφοριών της μέσω αυτοματοποιημένων εργαλείων, τα αποτελέσματα των οποίων καταγράφονται σε αναλυτική αναφορά.</t>
  </si>
  <si>
    <t xml:space="preserve">Οι πολιτικές και διαδικασίες που αφορούν στην ασφάλεια δικτύων αξιολογούνται και, κατά περίπτωση, επικαιροποιούνται τακτικά σε προγραμματισμένα χρονικά διαστήματα (προτείνεται σε ετήσια βάση), καθώς και όταν λαμβάνουν χώρα σοβαρά περιστατικά κυβερνοασφάλειας ή σημαντικές αλλαγές στις λειτουργίες της οντότητας ή εφόσον έχει μεταβληθεί το τρέχον διεθνές περιβάλλον κυβερνοαπειλών.   </t>
  </si>
  <si>
    <t xml:space="preserve">Η οντότητα διενεργεί, σε περιοδική βάση (προτείνεται ετησίως), προγράμματα εκπαίδευσης σε θέματα κυβερνοασφάλειας για συγκεκριμένες κατηγορίες εργαζομένων, με βάση τον τεχνικά εξειδικευμένο ρόλο και τις αρμοδιότητές τους στη διαχείριση των συστημάτων δικτύου και πληροφοριών της οντότητας. </t>
  </si>
  <si>
    <t>Οι διαδικασίες που αφορούν στην κρυπτογραφία αξιολογούνται και, κατά περίπτωση, επικαιροποιούνται σε περιοδική βάση (προτείνεται ετησίως), λαμβάνοντας υπόψη τις εξελίξεις στις μεθόδους και τεχνολογίες κρυπτογράφησης.</t>
  </si>
  <si>
    <t xml:space="preserve">Η πολιτική και οι διαδικασίες φυσικής και περιβαλλοντικής ασφάλειας αξιολογούνται και, κατά περίπτωση, επικαιροποιούνται τακτικά σε προγραμματισμένα χρονικά διαστήματα (προτείνεται ετησίως), καθώς και όταν λαμβάνουν χώρα σοβαρά περιστατικά φυσικής και περιβαλλοντικής ασφάλειας ή σημαντικές αλλαγές στις λειτουργίες της οντότητας.   </t>
  </si>
  <si>
    <t xml:space="preserve">Η πολιτική και οι διαδικασίες απόκρισης σε περιστατικά κυβερνοασφάλειας αξιολογούνται και, κατά περίπτωση, επικαιροποιούνται σε προγραμματισμένα χρονικά διαστήματα (προτείνεται ετησίως), καθώς και όταν λαμβάνουν χώρα σοβαρά περιστατικά κυβερνοασφάλειας ή σημαντικές αλλαγές στις λειτουργίες της οντότητας ή εφόσον έχει μεταβληθεί το τρέχον διεθνές περιβάλλον κυβερνοαπειλών. </t>
  </si>
  <si>
    <t>Η οντότητα αξιολογεί σε τακτική βάση (προτείνεται ετησίως) την αποτελεσματικότητα του SOC, λαμβάνοντας υπόψη δείκτες απόδοσης (KPIs) και ποιότητας (SLAs).</t>
  </si>
  <si>
    <t>Η οντότητα διασφαλίζει τακτικά (προτείνεται ετησίως) ότι στην υπηρεσία SOC περιλαμβάνονται το σύνολο των συστημάτων και των υποδομών.</t>
  </si>
  <si>
    <t xml:space="preserve">Η οντότητα διενεργεί, σε περιοδική βάση (προτείνεται ετησίως), διαδικασία ανάλυσης επιχειρηματικών επιπτώσεων (business impact analysis), με σκοπό την αναγνώριση και αξιολόγηση δυνητικών επιπτώσεων λόγω επέλευσης σοβαρών διαταράξεων στις επιχειρηματικές της λειτουργίες. </t>
  </si>
  <si>
    <t>Το πλάνο διασφάλισης επιχειρησιακής συνέχειας και πλάνο ανάκαμψης από καταστροφή αξιολογείται και, κατά περίπτωση, επικαιροποιείται περιοδικά σε προγραμματισμένα χρονικά διαστήματα (προτείνεται σε ετήσια βάση),  καθώς και όταν λαμβάνουν χώρα σοβαρά περιστατικά κυβερνοασφάλειας ή σημαντικές αλλαγές στις λειτουργίες της οντότητας ή εφόσον έχει μεταβληθεί το τρέχον διεθνές περιβάλλον κυβερνοαπειλών.</t>
  </si>
  <si>
    <t>Η οντότητα διαθέτει πολιτική αποδεκτής χρήσης της τεχνητής νοημοσύνης που να καθορίζει πού και πώς μπορεί να αξιοποιείται η τεχνητή νοημοσύνη.</t>
  </si>
  <si>
    <t>Η οντότητα υποστηρίζει διαδικασίες εντοπισμού, αξιολόγησης και αντικατάστασης παρωχημένου λογισμικού (outdated software), με στόχο τη μείωση των κινδύνων ασφαλείας που προκύπτουν από γνωστές ευπάθειες και τη διατήρηση της συμμόρφωσης με πολιτικές ασφάλειας και κανονιστικά πρότυπα. Οι διαδικασίες αυτές περιλαμβάνουν τακτική χαρτογράφηση του λογισμικού, αξιολόγηση του επιπέδου υποστήριξης από τους προμηθευτές και υλοποίηση κατάλληλων ενεργειών αναβάθμισης ή αντικατάστασης.</t>
  </si>
  <si>
    <t>Η οντότητα διαθέτει και εφαρμόζει διαδικασία για συντήρηση εξοπλισμού, ώστε να υπάρχει σωστή διαχείριση και λειτουργία του εξοπλισμού που υποστηρίζει τα συστήματα και να μην υπάρχει κίνδυνος μη διαθεσιμότητας των συστημάτων λόγω σχετικών προβλημάτων.</t>
  </si>
  <si>
    <t>📜 Άρθρο 23 παρ. γ</t>
  </si>
  <si>
    <t>📜 Άρθρο 23 παρ. στ</t>
  </si>
  <si>
    <t>DISCLAIMER</t>
  </si>
  <si>
    <r>
      <t>Το παρόν εργαλείο έχει συνταχθεί στο πλαίσιο του Προγράμματος Υποστήριξης Κυβερνοασφάλειας (Cybersecurity Support Action Programme) βάσει της Ειδικής Σύμβασης αριθ. 3 ENISA M-OCU-24-C105_GR και της Σύμβασης αριθ. F-OCU-22-C31 LOT 12, με πάροχο υπηρεσιών την εταιρεία ADACOM για τον δικαιούχο την Εθνική Αρχή Κυβερνοασφάλειας, στο πλαίσιο των οποίων παρασχέθηκε το παραδοτέο του ENISA «Gap Analysis Tool_v.</t>
    </r>
    <r>
      <rPr>
        <sz val="11"/>
        <color theme="1"/>
        <rFont val="Arial Nova Cond Light"/>
        <family val="2"/>
      </rPr>
      <t>0.3.1_02072025» και του συνοδευτικού παραδοτέου επεξήγησης επίτευξης στόχων « GAP ANALYSIS TEMPLATE FOR THE HELLENIC CYBERSECURITY AUTHORITY – NIS2».</t>
    </r>
  </si>
  <si>
    <t xml:space="preserve">Οι βασικές οντότητες επεκτείνουν, εφόσον απαιτείται, τις διαδικασίες διαχείρισης κινδύνων στο σύνολο της εφοδιαστικής τους αλυσίδας, καθορίζοντας απαιτήσεις κυβερνοασφάλειας και σε υπεργολάβους των αναδόχων προμηθευτών και παρόχων υπηρεσιών Τ.Π.Ε.. </t>
  </si>
  <si>
    <t xml:space="preserve">Οι βασικές οντότητες, επιπλέον, καταρτίζουν και τηρούν διαδικασίες για τη διαχείριση κρίσεων σε περιπτώσεις ιδιαίτερα σοβαρών περιστατικών. </t>
  </si>
  <si>
    <t xml:space="preserve">Οι βασικές οντότητες αξιολογούν και, κατά περίπτωση, επικαιροποιούν τις διαδικασίες διαχείρισης κρίσεων τακτικά σε προγραμματισμένα χρονικά διαστήματα (προτείνεται ετησίως), καθώς και όταν λαμβάνουν χώρα σοβαρά περιστατικά κυβερνοασφάλειας ή σημαντικές αλλαγές στις λειτουργίες της οντότητας ή εφόσον έχει μεταβληθεί το τρέχον διεθνές περιβάλλον κυβερνοαπειλών.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</si>
</sst>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Arial Nova Cond"/>
      <family val="2"/>
    </font>
    <font>
      <sz val="11"/>
      <color theme="1"/>
      <name val="Arial Nova Cond Light"/>
      <family val="2"/>
    </font>
    <font>
      <sz val="11"/>
      <color theme="1"/>
      <name val="Calibri"/>
      <family val="2"/>
      <scheme val="minor"/>
    </font>
    <font>
      <sz val="11"/>
      <color theme="0"/>
      <name val="Arial Nova Cond Light"/>
      <family val="2"/>
    </font>
    <font>
      <sz val="16"/>
      <color theme="0"/>
      <name val="Arial Nova Cond Light"/>
      <family val="2"/>
    </font>
    <font>
      <sz val="20"/>
      <color theme="0"/>
      <name val="Arial Nova Cond"/>
      <family val="2"/>
    </font>
    <font>
      <sz val="11"/>
      <color rgb="FF11182B"/>
      <name val="Arial Nova Cond Light"/>
      <family val="2"/>
    </font>
    <font>
      <sz val="24"/>
      <color rgb="FF11182B"/>
      <name val="Arial Nova Cond Light"/>
      <family val="2"/>
    </font>
    <font>
      <b/>
      <sz val="28"/>
      <color rgb="FF11182B"/>
      <name val="Arial Nova Cond Light"/>
      <family val="2"/>
    </font>
    <font>
      <b/>
      <sz val="11"/>
      <color rgb="FF11182B"/>
      <name val="Arial Nova Cond Light"/>
      <family val="2"/>
    </font>
    <font>
      <b/>
      <sz val="14"/>
      <color theme="0"/>
      <name val="Arial Nova Cond Light"/>
      <family val="2"/>
    </font>
    <font>
      <sz val="11"/>
      <color rgb="FF00B050"/>
      <name val="Arial Nova Cond Light"/>
      <family val="2"/>
    </font>
    <font>
      <b/>
      <sz val="11"/>
      <color theme="0"/>
      <name val="Arial Nova Cond Light"/>
      <family val="2"/>
    </font>
    <font>
      <b/>
      <sz val="12"/>
      <color theme="0"/>
      <name val="Arial Nova Cond Light"/>
      <family val="2"/>
    </font>
    <font>
      <sz val="8"/>
      <name val="Calibri"/>
      <family val="2"/>
      <scheme val="minor"/>
    </font>
    <font>
      <sz val="11"/>
      <name val="Arial Nova Cond Light"/>
      <family val="2"/>
    </font>
  </fonts>
  <fills count="11">
    <fill>
      <patternFill patternType="none"/>
    </fill>
    <fill>
      <patternFill patternType="gray125"/>
    </fill>
    <fill>
      <patternFill patternType="solid">
        <fgColor theme="0"/>
        <bgColor indexed="64"/>
      </patternFill>
    </fill>
    <fill>
      <patternFill patternType="solid">
        <fgColor rgb="FF11182B"/>
        <bgColor indexed="64"/>
      </patternFill>
    </fill>
    <fill>
      <patternFill patternType="solid">
        <fgColor rgb="FFE3032E"/>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5"/>
        <bgColor indexed="64"/>
      </patternFill>
    </fill>
    <fill>
      <patternFill patternType="solid">
        <fgColor rgb="FFE3963E"/>
        <bgColor indexed="64"/>
      </patternFill>
    </fill>
  </fills>
  <borders count="27">
    <border>
      <left/>
      <right/>
      <top/>
      <bottom/>
      <diagonal/>
    </border>
    <border>
      <left/>
      <right/>
      <top/>
      <bottom style="medium">
        <color theme="0"/>
      </bottom>
      <diagonal/>
    </border>
    <border>
      <left style="thin">
        <color theme="0"/>
      </left>
      <right/>
      <top/>
      <bottom style="medium">
        <color theme="0"/>
      </bottom>
      <diagonal/>
    </border>
    <border>
      <left/>
      <right style="thin">
        <color theme="0"/>
      </right>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thin">
        <color theme="0"/>
      </right>
      <top style="medium">
        <color theme="0"/>
      </top>
      <bottom style="medium">
        <color theme="0"/>
      </bottom>
      <diagonal/>
    </border>
    <border>
      <left style="thin">
        <color theme="0"/>
      </left>
      <right/>
      <top/>
      <bottom style="thin">
        <color theme="0"/>
      </bottom>
      <diagonal/>
    </border>
    <border>
      <left/>
      <right style="thin">
        <color theme="0"/>
      </right>
      <top/>
      <bottom style="thin">
        <color theme="0"/>
      </bottom>
      <diagonal/>
    </border>
    <border>
      <left/>
      <right/>
      <top style="medium">
        <color theme="0"/>
      </top>
      <bottom style="medium">
        <color theme="0"/>
      </bottom>
      <diagonal/>
    </border>
    <border>
      <left/>
      <right style="thin">
        <color theme="0"/>
      </right>
      <top style="thin">
        <color indexed="64"/>
      </top>
      <bottom style="medium">
        <color theme="0"/>
      </bottom>
      <diagonal/>
    </border>
    <border>
      <left style="thin">
        <color indexed="64"/>
      </left>
      <right/>
      <top style="thin">
        <color indexed="64"/>
      </top>
      <bottom style="medium">
        <color theme="0"/>
      </bottom>
      <diagonal/>
    </border>
    <border>
      <left/>
      <right/>
      <top/>
      <bottom style="thin">
        <color rgb="FFF75F11"/>
      </bottom>
      <diagonal/>
    </border>
    <border>
      <left/>
      <right style="thin">
        <color rgb="FFF75F11"/>
      </right>
      <top/>
      <bottom style="thin">
        <color rgb="FFF75F11"/>
      </bottom>
      <diagonal/>
    </border>
    <border>
      <left/>
      <right style="hair">
        <color theme="0" tint="-0.14999847407452621"/>
      </right>
      <top/>
      <bottom/>
      <diagonal/>
    </border>
    <border>
      <left style="thin">
        <color rgb="FF11182B"/>
      </left>
      <right style="thin">
        <color rgb="FF11182B"/>
      </right>
      <top style="thin">
        <color rgb="FF11182B"/>
      </top>
      <bottom style="thin">
        <color rgb="FF11182B"/>
      </bottom>
      <diagonal/>
    </border>
    <border>
      <left/>
      <right style="hair">
        <color rgb="FF11182B"/>
      </right>
      <top/>
      <bottom/>
      <diagonal/>
    </border>
    <border>
      <left/>
      <right style="hair">
        <color rgb="FF11182B"/>
      </right>
      <top/>
      <bottom style="hair">
        <color rgb="FF11182B"/>
      </bottom>
      <diagonal/>
    </border>
    <border>
      <left style="hair">
        <color rgb="FF11182B"/>
      </left>
      <right style="hair">
        <color rgb="FF11182B"/>
      </right>
      <top style="hair">
        <color rgb="FF11182B"/>
      </top>
      <bottom style="hair">
        <color rgb="FF11182B"/>
      </bottom>
      <diagonal/>
    </border>
    <border>
      <left style="hair">
        <color rgb="FF11182B"/>
      </left>
      <right/>
      <top/>
      <bottom style="hair">
        <color rgb="FF11182B"/>
      </bottom>
      <diagonal/>
    </border>
    <border>
      <left/>
      <right/>
      <top/>
      <bottom style="hair">
        <color rgb="FF11182B"/>
      </bottom>
      <diagonal/>
    </border>
    <border>
      <left style="hair">
        <color rgb="FF11182B"/>
      </left>
      <right/>
      <top style="hair">
        <color rgb="FF11182B"/>
      </top>
      <bottom style="hair">
        <color rgb="FF11182B"/>
      </bottom>
      <diagonal/>
    </border>
    <border>
      <left/>
      <right style="hair">
        <color rgb="FF11182B"/>
      </right>
      <top style="hair">
        <color rgb="FF11182B"/>
      </top>
      <bottom/>
      <diagonal/>
    </border>
    <border>
      <left/>
      <right style="thin">
        <color theme="0"/>
      </right>
      <top style="medium">
        <color theme="0"/>
      </top>
      <bottom style="medium">
        <color theme="0"/>
      </bottom>
      <diagonal/>
    </border>
    <border>
      <left/>
      <right style="thin">
        <color theme="0"/>
      </right>
      <top style="thin">
        <color theme="0"/>
      </top>
      <bottom style="thin">
        <color theme="0"/>
      </bottom>
      <diagonal/>
    </border>
    <border>
      <left/>
      <right/>
      <top style="hair">
        <color rgb="FF11182B"/>
      </top>
      <bottom style="hair">
        <color rgb="FF11182B"/>
      </bottom>
      <diagonal/>
    </border>
    <border>
      <left/>
      <right style="hair">
        <color rgb="FF11182B"/>
      </right>
      <top style="hair">
        <color rgb="FF11182B"/>
      </top>
      <bottom style="hair">
        <color rgb="FF11182B"/>
      </bottom>
      <diagonal/>
    </border>
  </borders>
  <cellStyleXfs count="2">
    <xf numFmtId="0" fontId="0" fillId="0" borderId="0"/>
    <xf numFmtId="9" fontId="3" fillId="0" borderId="0" applyFont="0" applyFill="0" applyBorder="0" applyAlignment="0" applyProtection="0"/>
  </cellStyleXfs>
  <cellXfs count="113">
    <xf numFmtId="0" fontId="0" fillId="0" borderId="0" xfId="0"/>
    <xf numFmtId="0" fontId="1" fillId="3" borderId="3" xfId="0" applyFont="1" applyFill="1" applyBorder="1" applyAlignment="1">
      <alignment horizontal="center" vertical="center" wrapText="1"/>
    </xf>
    <xf numFmtId="0" fontId="1" fillId="4" borderId="4" xfId="0" applyFont="1" applyFill="1" applyBorder="1" applyAlignment="1">
      <alignment vertical="center" wrapText="1"/>
    </xf>
    <xf numFmtId="0" fontId="1" fillId="4"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vertical="center" wrapText="1"/>
    </xf>
    <xf numFmtId="9" fontId="1" fillId="4" borderId="7" xfId="1" applyFont="1" applyFill="1" applyBorder="1" applyAlignment="1">
      <alignment horizontal="center" vertical="center" wrapText="1"/>
    </xf>
    <xf numFmtId="0" fontId="7" fillId="2" borderId="0" xfId="0" applyFont="1" applyFill="1" applyAlignment="1">
      <alignment vertical="center"/>
    </xf>
    <xf numFmtId="9" fontId="4" fillId="2" borderId="0" xfId="1" applyFont="1" applyFill="1" applyAlignment="1">
      <alignment vertical="center"/>
    </xf>
    <xf numFmtId="0" fontId="7" fillId="3" borderId="0" xfId="0" applyFont="1" applyFill="1"/>
    <xf numFmtId="0" fontId="7" fillId="2" borderId="0" xfId="0" applyFont="1" applyFill="1"/>
    <xf numFmtId="0" fontId="7" fillId="7" borderId="0" xfId="0" applyFont="1" applyFill="1" applyAlignment="1">
      <alignment horizontal="left" vertical="top" wrapText="1" indent="1"/>
    </xf>
    <xf numFmtId="0" fontId="7" fillId="2" borderId="0" xfId="0" applyFont="1" applyFill="1" applyAlignment="1">
      <alignment horizontal="left" vertical="center"/>
    </xf>
    <xf numFmtId="0" fontId="7" fillId="2" borderId="0" xfId="0" applyFont="1" applyFill="1" applyAlignment="1">
      <alignment horizontal="right" vertical="top" wrapText="1" indent="1"/>
    </xf>
    <xf numFmtId="0" fontId="7" fillId="2" borderId="0" xfId="0" applyFont="1" applyFill="1" applyAlignment="1">
      <alignment horizontal="left" vertical="top" wrapText="1" indent="1"/>
    </xf>
    <xf numFmtId="0" fontId="7" fillId="7" borderId="0" xfId="0" applyFont="1" applyFill="1" applyAlignment="1">
      <alignment horizontal="right" vertical="center"/>
    </xf>
    <xf numFmtId="0" fontId="7" fillId="3" borderId="0" xfId="0" applyFont="1" applyFill="1" applyAlignment="1">
      <alignment horizontal="right" vertical="center" indent="1"/>
    </xf>
    <xf numFmtId="0" fontId="7" fillId="3" borderId="0" xfId="0" applyFont="1" applyFill="1" applyAlignment="1">
      <alignment vertical="center"/>
    </xf>
    <xf numFmtId="0" fontId="7" fillId="2" borderId="0" xfId="0" applyFont="1" applyFill="1" applyAlignment="1">
      <alignment horizontal="right" vertical="center" indent="1"/>
    </xf>
    <xf numFmtId="10" fontId="7" fillId="2" borderId="0" xfId="1" applyNumberFormat="1" applyFont="1" applyFill="1" applyAlignment="1">
      <alignment vertical="center"/>
    </xf>
    <xf numFmtId="10" fontId="7" fillId="2" borderId="0" xfId="0" applyNumberFormat="1" applyFont="1" applyFill="1" applyAlignment="1">
      <alignment vertical="center"/>
    </xf>
    <xf numFmtId="0" fontId="7" fillId="7" borderId="0" xfId="0" applyFont="1" applyFill="1" applyAlignment="1">
      <alignment vertical="top" wrapText="1"/>
    </xf>
    <xf numFmtId="0" fontId="10" fillId="7" borderId="0" xfId="0" applyFont="1" applyFill="1" applyAlignment="1">
      <alignment horizontal="left" vertical="top" wrapText="1" indent="1"/>
    </xf>
    <xf numFmtId="9" fontId="7" fillId="7" borderId="0" xfId="0" applyNumberFormat="1" applyFont="1" applyFill="1" applyAlignment="1">
      <alignment horizontal="left" vertical="top" wrapText="1" indent="1"/>
    </xf>
    <xf numFmtId="0" fontId="7" fillId="7" borderId="0" xfId="0" applyFont="1" applyFill="1" applyAlignment="1">
      <alignment horizontal="left" vertical="top" indent="1"/>
    </xf>
    <xf numFmtId="0" fontId="7" fillId="7" borderId="17" xfId="0" applyFont="1" applyFill="1" applyBorder="1" applyAlignment="1">
      <alignment horizontal="right" vertical="center"/>
    </xf>
    <xf numFmtId="0" fontId="7" fillId="7" borderId="0" xfId="0" applyFont="1" applyFill="1" applyAlignment="1">
      <alignment horizontal="left" vertical="center" indent="1"/>
    </xf>
    <xf numFmtId="0" fontId="7" fillId="7" borderId="18" xfId="0" applyFont="1" applyFill="1" applyBorder="1" applyAlignment="1">
      <alignment horizontal="right" vertical="center" indent="1"/>
    </xf>
    <xf numFmtId="0" fontId="7" fillId="7" borderId="18" xfId="0" applyFont="1" applyFill="1" applyBorder="1" applyAlignment="1">
      <alignment horizontal="right" indent="1"/>
    </xf>
    <xf numFmtId="0" fontId="2" fillId="2" borderId="0" xfId="0" applyFont="1" applyFill="1" applyAlignment="1">
      <alignmen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12" fillId="2" borderId="0" xfId="0" applyFont="1" applyFill="1" applyAlignment="1">
      <alignment vertical="center" wrapText="1"/>
    </xf>
    <xf numFmtId="0" fontId="1" fillId="4" borderId="4" xfId="0" applyFont="1" applyFill="1" applyBorder="1" applyAlignment="1">
      <alignment horizontal="left" vertical="center" wrapText="1" indent="1"/>
    </xf>
    <xf numFmtId="0" fontId="13" fillId="10" borderId="4" xfId="0" applyFont="1" applyFill="1" applyBorder="1" applyAlignment="1">
      <alignment horizontal="center" vertical="center" wrapText="1"/>
    </xf>
    <xf numFmtId="0" fontId="13" fillId="10" borderId="4" xfId="0" applyFont="1" applyFill="1" applyBorder="1" applyAlignment="1">
      <alignment horizontal="left" vertical="center" wrapText="1" indent="1"/>
    </xf>
    <xf numFmtId="0" fontId="4" fillId="10" borderId="4" xfId="0" applyFont="1" applyFill="1" applyBorder="1" applyAlignment="1">
      <alignment horizontal="center" vertical="center" wrapText="1"/>
    </xf>
    <xf numFmtId="0" fontId="4" fillId="10" borderId="4" xfId="0" applyFont="1" applyFill="1" applyBorder="1" applyAlignment="1">
      <alignment horizontal="left" vertical="center" wrapText="1"/>
    </xf>
    <xf numFmtId="0" fontId="7" fillId="5" borderId="4" xfId="0" applyFont="1" applyFill="1" applyBorder="1" applyAlignment="1">
      <alignment horizontal="left" vertical="center" wrapText="1" indent="1"/>
    </xf>
    <xf numFmtId="0" fontId="7" fillId="5" borderId="4" xfId="0" applyFont="1" applyFill="1" applyBorder="1" applyAlignment="1">
      <alignment horizontal="center" vertical="center" wrapText="1"/>
    </xf>
    <xf numFmtId="9" fontId="7" fillId="5" borderId="4" xfId="0" applyNumberFormat="1" applyFont="1" applyFill="1" applyBorder="1" applyAlignment="1">
      <alignment horizontal="center" vertical="center" wrapText="1"/>
    </xf>
    <xf numFmtId="0" fontId="7" fillId="5" borderId="4" xfId="0" applyFont="1" applyFill="1" applyBorder="1" applyAlignment="1">
      <alignment vertical="center" wrapText="1"/>
    </xf>
    <xf numFmtId="0" fontId="7" fillId="5" borderId="4" xfId="0" applyFont="1" applyFill="1" applyBorder="1" applyAlignment="1">
      <alignment horizontal="left" vertical="center" wrapText="1"/>
    </xf>
    <xf numFmtId="0" fontId="1" fillId="10" borderId="4" xfId="0" applyFont="1" applyFill="1" applyBorder="1" applyAlignment="1">
      <alignment horizontal="center" vertical="center" wrapText="1"/>
    </xf>
    <xf numFmtId="9" fontId="1" fillId="10" borderId="4" xfId="1" applyFont="1" applyFill="1" applyBorder="1" applyAlignment="1">
      <alignment horizontal="center" vertical="center" wrapText="1"/>
    </xf>
    <xf numFmtId="9" fontId="1" fillId="4" borderId="4" xfId="1" applyFont="1" applyFill="1" applyBorder="1" applyAlignment="1">
      <alignment horizontal="center" vertical="center" wrapText="1"/>
    </xf>
    <xf numFmtId="0" fontId="14" fillId="3" borderId="15" xfId="0" applyFont="1" applyFill="1" applyBorder="1" applyAlignment="1">
      <alignment horizontal="left" vertical="center" indent="1"/>
    </xf>
    <xf numFmtId="0" fontId="7" fillId="7" borderId="0" xfId="0" applyFont="1" applyFill="1" applyAlignment="1">
      <alignment horizontal="left" vertical="top" wrapText="1" indent="2"/>
    </xf>
    <xf numFmtId="0" fontId="10" fillId="7" borderId="0" xfId="0" applyFont="1" applyFill="1" applyAlignment="1">
      <alignment horizontal="left" vertical="top" wrapText="1" indent="2"/>
    </xf>
    <xf numFmtId="0" fontId="10" fillId="7" borderId="0" xfId="0" applyFont="1" applyFill="1" applyAlignment="1">
      <alignment horizontal="left" vertical="top" indent="2"/>
    </xf>
    <xf numFmtId="0" fontId="7" fillId="8" borderId="0" xfId="0" applyFont="1" applyFill="1" applyAlignment="1">
      <alignment horizontal="left" wrapText="1" indent="2"/>
    </xf>
    <xf numFmtId="0" fontId="7" fillId="6" borderId="0" xfId="0" applyFont="1" applyFill="1" applyAlignment="1">
      <alignment horizontal="left" wrapText="1" indent="2"/>
    </xf>
    <xf numFmtId="0" fontId="7" fillId="9" borderId="0" xfId="0" applyFont="1" applyFill="1" applyAlignment="1">
      <alignment horizontal="left" vertical="top" wrapText="1" indent="2"/>
    </xf>
    <xf numFmtId="0" fontId="4" fillId="4" borderId="0" xfId="0" applyFont="1" applyFill="1" applyAlignment="1">
      <alignment horizontal="left" vertical="top" wrapText="1" indent="2"/>
    </xf>
    <xf numFmtId="0" fontId="7" fillId="7" borderId="0" xfId="0" applyFont="1" applyFill="1" applyAlignment="1">
      <alignment horizontal="left" indent="2"/>
    </xf>
    <xf numFmtId="10" fontId="7" fillId="2" borderId="0" xfId="0" applyNumberFormat="1" applyFont="1" applyFill="1" applyAlignment="1">
      <alignment horizontal="right" vertical="center"/>
    </xf>
    <xf numFmtId="9" fontId="4" fillId="2" borderId="0" xfId="1" applyFont="1" applyFill="1" applyAlignment="1">
      <alignment horizontal="right" vertical="center"/>
    </xf>
    <xf numFmtId="9" fontId="2" fillId="2" borderId="0" xfId="1" applyFont="1" applyFill="1" applyAlignment="1">
      <alignment vertical="center"/>
    </xf>
    <xf numFmtId="0" fontId="1" fillId="3"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5" borderId="24" xfId="0"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0" fontId="13" fillId="10" borderId="24" xfId="0" applyFont="1" applyFill="1" applyBorder="1" applyAlignment="1">
      <alignment horizontal="center" vertical="center" wrapText="1"/>
    </xf>
    <xf numFmtId="2" fontId="7" fillId="5" borderId="24" xfId="0" applyNumberFormat="1" applyFont="1" applyFill="1" applyBorder="1" applyAlignment="1">
      <alignment horizontal="center" vertical="center" wrapText="1"/>
    </xf>
    <xf numFmtId="0" fontId="7" fillId="7" borderId="18" xfId="0" applyFont="1" applyFill="1" applyBorder="1" applyAlignment="1">
      <alignment horizontal="left" vertical="center"/>
    </xf>
    <xf numFmtId="9" fontId="7" fillId="2" borderId="0" xfId="0" applyNumberFormat="1" applyFont="1" applyFill="1" applyAlignment="1">
      <alignment vertical="center"/>
    </xf>
    <xf numFmtId="0" fontId="14" fillId="3" borderId="0" xfId="0" applyFont="1" applyFill="1" applyAlignment="1">
      <alignment horizontal="left" vertical="center" indent="1"/>
    </xf>
    <xf numFmtId="0" fontId="7" fillId="7" borderId="0" xfId="0" applyFont="1" applyFill="1" applyAlignment="1">
      <alignment vertical="top" wrapText="1"/>
    </xf>
    <xf numFmtId="0" fontId="7" fillId="7" borderId="18" xfId="0" applyFont="1" applyFill="1" applyBorder="1" applyAlignment="1">
      <alignment horizontal="left" vertical="center" wrapText="1" indent="1"/>
    </xf>
    <xf numFmtId="0" fontId="7" fillId="7" borderId="18" xfId="0" applyFont="1" applyFill="1" applyBorder="1" applyAlignment="1">
      <alignment horizontal="left" vertical="center" indent="1"/>
    </xf>
    <xf numFmtId="0" fontId="7" fillId="7" borderId="21" xfId="0" applyFont="1" applyFill="1" applyBorder="1" applyAlignment="1">
      <alignment horizontal="left" vertical="center" indent="1"/>
    </xf>
    <xf numFmtId="0" fontId="7" fillId="7" borderId="0" xfId="0" applyFont="1" applyFill="1" applyAlignment="1">
      <alignment horizontal="left" vertical="center" indent="1"/>
    </xf>
    <xf numFmtId="0" fontId="7" fillId="7" borderId="21" xfId="0" applyFont="1" applyFill="1" applyBorder="1" applyAlignment="1">
      <alignment horizontal="left" vertical="center" wrapText="1" indent="1"/>
    </xf>
    <xf numFmtId="0" fontId="7" fillId="7" borderId="25" xfId="0" applyFont="1" applyFill="1" applyBorder="1" applyAlignment="1">
      <alignment horizontal="left" vertical="center" wrapText="1" indent="1"/>
    </xf>
    <xf numFmtId="0" fontId="7" fillId="7" borderId="26" xfId="0" applyFont="1" applyFill="1" applyBorder="1" applyAlignment="1">
      <alignment horizontal="left" vertical="center" wrapText="1" indent="1"/>
    </xf>
    <xf numFmtId="0" fontId="7" fillId="7" borderId="0" xfId="0" applyFont="1" applyFill="1" applyAlignment="1">
      <alignment horizontal="left" indent="1"/>
    </xf>
    <xf numFmtId="0" fontId="7" fillId="7" borderId="0" xfId="0" applyFont="1" applyFill="1" applyAlignment="1">
      <alignment horizontal="left" vertical="top" wrapText="1"/>
    </xf>
    <xf numFmtId="0" fontId="7" fillId="7" borderId="25" xfId="0" applyFont="1" applyFill="1" applyBorder="1" applyAlignment="1">
      <alignment horizontal="left" vertical="center" indent="1"/>
    </xf>
    <xf numFmtId="0" fontId="7" fillId="7" borderId="16" xfId="0" applyFont="1" applyFill="1" applyBorder="1" applyAlignment="1">
      <alignment horizontal="right" vertical="center" wrapText="1" indent="1"/>
    </xf>
    <xf numFmtId="0" fontId="7" fillId="7" borderId="17" xfId="0" applyFont="1" applyFill="1" applyBorder="1" applyAlignment="1">
      <alignment horizontal="right" vertical="center" wrapText="1" indent="1"/>
    </xf>
    <xf numFmtId="0" fontId="7" fillId="7" borderId="19" xfId="0" applyFont="1" applyFill="1" applyBorder="1" applyAlignment="1">
      <alignment horizontal="center"/>
    </xf>
    <xf numFmtId="0" fontId="7" fillId="7" borderId="20" xfId="0" applyFont="1" applyFill="1" applyBorder="1" applyAlignment="1">
      <alignment horizontal="center"/>
    </xf>
    <xf numFmtId="0" fontId="7" fillId="7" borderId="17" xfId="0" applyFont="1" applyFill="1" applyBorder="1" applyAlignment="1">
      <alignment horizontal="center"/>
    </xf>
    <xf numFmtId="0" fontId="7" fillId="7" borderId="22" xfId="0" applyFont="1" applyFill="1" applyBorder="1" applyAlignment="1">
      <alignment horizontal="right" vertical="center" wrapText="1" indent="1"/>
    </xf>
    <xf numFmtId="0" fontId="7" fillId="7" borderId="21" xfId="0" applyFont="1" applyFill="1" applyBorder="1" applyAlignment="1">
      <alignment horizontal="left" vertical="center" wrapText="1"/>
    </xf>
    <xf numFmtId="0" fontId="7" fillId="7" borderId="25"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9" fillId="2" borderId="0" xfId="0" applyFont="1" applyFill="1" applyAlignment="1">
      <alignment horizontal="right" vertical="center" wrapText="1"/>
    </xf>
    <xf numFmtId="0" fontId="9" fillId="2" borderId="0" xfId="0" applyFont="1" applyFill="1" applyAlignment="1">
      <alignment horizontal="right" vertical="center"/>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7" fillId="7" borderId="0" xfId="0" applyFont="1" applyFill="1" applyAlignment="1">
      <alignment horizontal="left" vertical="top" wrapText="1" indent="2"/>
    </xf>
    <xf numFmtId="0" fontId="7" fillId="7" borderId="0" xfId="0" applyFont="1" applyFill="1" applyAlignment="1">
      <alignment horizontal="left" vertical="top" wrapText="1" indent="3"/>
    </xf>
    <xf numFmtId="0" fontId="8" fillId="2" borderId="0" xfId="0" applyFont="1" applyFill="1" applyAlignment="1">
      <alignment horizontal="left" vertical="center" indent="1"/>
    </xf>
    <xf numFmtId="0" fontId="8" fillId="2" borderId="14" xfId="0" applyFont="1" applyFill="1" applyBorder="1" applyAlignment="1">
      <alignment horizontal="left" vertical="center" inden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6" fillId="3" borderId="0" xfId="0" applyFont="1" applyFill="1" applyAlignment="1">
      <alignment horizontal="center" vertical="center"/>
    </xf>
    <xf numFmtId="0" fontId="7" fillId="2" borderId="0" xfId="0" applyFont="1" applyFill="1" applyAlignment="1">
      <alignment horizontal="left" vertical="center"/>
    </xf>
    <xf numFmtId="0" fontId="5" fillId="3" borderId="0" xfId="0" applyFont="1" applyFill="1" applyAlignment="1">
      <alignment horizontal="center" vertical="center"/>
    </xf>
    <xf numFmtId="0" fontId="7" fillId="2" borderId="0" xfId="0" applyFont="1" applyFill="1" applyAlignment="1">
      <alignment vertical="center"/>
    </xf>
    <xf numFmtId="0" fontId="4" fillId="2" borderId="0" xfId="0" applyFont="1" applyFill="1" applyAlignment="1">
      <alignment horizontal="left" vertical="center"/>
    </xf>
  </cellXfs>
  <cellStyles count="2">
    <cellStyle name="Κανονικό" xfId="0" builtinId="0"/>
    <cellStyle name="Ποσοστό" xfId="1" builtinId="5"/>
  </cellStyles>
  <dxfs count="40">
    <dxf>
      <font>
        <color theme="0"/>
      </font>
      <fill>
        <patternFill>
          <bgColor rgb="FFE3032E"/>
        </patternFill>
      </fill>
    </dxf>
    <dxf>
      <font>
        <color theme="0"/>
      </font>
      <fill>
        <patternFill>
          <bgColor theme="5"/>
        </patternFill>
      </fill>
    </dxf>
    <dxf>
      <font>
        <color rgb="FF11182B"/>
      </font>
      <fill>
        <patternFill>
          <bgColor rgb="FFFFFF00"/>
        </patternFill>
      </fill>
    </dxf>
    <dxf>
      <font>
        <color rgb="FF11182B"/>
      </font>
      <fill>
        <patternFill>
          <bgColor rgb="FF00B050"/>
        </patternFill>
      </fill>
    </dxf>
    <dxf>
      <font>
        <strike/>
        <color theme="0" tint="-0.499984740745262"/>
      </font>
      <fill>
        <patternFill>
          <bgColor theme="0" tint="-0.24994659260841701"/>
        </patternFill>
      </fill>
    </dxf>
    <dxf>
      <font>
        <color theme="0"/>
      </font>
      <fill>
        <patternFill>
          <bgColor rgb="FFE3032E"/>
        </patternFill>
      </fill>
    </dxf>
    <dxf>
      <font>
        <color theme="0"/>
      </font>
      <fill>
        <patternFill>
          <bgColor theme="5"/>
        </patternFill>
      </fill>
    </dxf>
    <dxf>
      <font>
        <color rgb="FF11182B"/>
      </font>
      <fill>
        <patternFill>
          <bgColor rgb="FFFFFF00"/>
        </patternFill>
      </fill>
    </dxf>
    <dxf>
      <font>
        <color rgb="FF11182B"/>
      </font>
      <fill>
        <patternFill>
          <bgColor rgb="FF00B050"/>
        </patternFill>
      </fill>
    </dxf>
    <dxf>
      <font>
        <strike/>
        <color theme="0" tint="-0.499984740745262"/>
      </font>
      <fill>
        <patternFill>
          <bgColor theme="0" tint="-0.24994659260841701"/>
        </patternFill>
      </fill>
    </dxf>
    <dxf>
      <font>
        <color rgb="FF11182B"/>
      </font>
      <fill>
        <patternFill>
          <bgColor rgb="FF00B050"/>
        </patternFill>
      </fill>
    </dxf>
    <dxf>
      <font>
        <strike/>
        <color theme="0" tint="-0.499984740745262"/>
      </font>
      <fill>
        <patternFill>
          <bgColor theme="0" tint="-0.24994659260841701"/>
        </patternFill>
      </fill>
    </dxf>
    <dxf>
      <font>
        <color theme="0"/>
      </font>
      <fill>
        <patternFill>
          <bgColor rgb="FFE3032E"/>
        </patternFill>
      </fill>
    </dxf>
    <dxf>
      <font>
        <color theme="0"/>
      </font>
      <fill>
        <patternFill>
          <bgColor theme="5"/>
        </patternFill>
      </fill>
    </dxf>
    <dxf>
      <font>
        <color rgb="FF11182B"/>
      </font>
      <fill>
        <patternFill>
          <bgColor rgb="FFFFFF00"/>
        </patternFill>
      </fill>
    </dxf>
    <dxf>
      <font>
        <strike/>
        <color theme="0" tint="-0.499984740745262"/>
      </font>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patternType="solid">
          <bgColor theme="0" tint="-0.14996795556505021"/>
        </patternFill>
      </fill>
    </dxf>
    <dxf>
      <font>
        <strike/>
        <color theme="0" tint="-0.499984740745262"/>
      </font>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fill>
        <patternFill>
          <bgColor theme="0" tint="-0.14996795556505021"/>
        </patternFill>
      </fill>
    </dxf>
    <dxf>
      <font>
        <strike/>
        <color theme="0" tint="-0.499984740745262"/>
      </font>
    </dxf>
  </dxfs>
  <tableStyles count="0" defaultTableStyle="TableStyleMedium2" defaultPivotStyle="PivotStyleLight16"/>
  <colors>
    <mruColors>
      <color rgb="FFE3032E"/>
      <color rgb="FF11182B"/>
      <color rgb="FFE39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microsoft.com/office/2022/10/relationships/richValueRel" Target="richData/richValueRel.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microsoft.com/office/2017/06/relationships/rdRichValueTypes" Target="richData/rdRichValueTyp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5.xml"/><Relationship Id="rId1" Type="http://schemas.microsoft.com/office/2011/relationships/chartStyle" Target="style15.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91D-4616-A83D-9A8A4AFF79FA}"/>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E91D-4616-A83D-9A8A4AFF79FA}"/>
              </c:ext>
            </c:extLst>
          </c:dPt>
          <c:cat>
            <c:strRef>
              <c:f>Dashboard!$H$65:$H$66</c:f>
              <c:strCache>
                <c:ptCount val="2"/>
                <c:pt idx="0">
                  <c:v>ΕΠΙΠΕΔΟ ΣΥΜΟΡΦΩΣΗΣ:</c:v>
                </c:pt>
                <c:pt idx="1">
                  <c:v>ΕΠΙΚΙΝΔΥΝΟΤΗΤΑ:</c:v>
                </c:pt>
              </c:strCache>
            </c:strRef>
          </c:cat>
          <c:val>
            <c:numRef>
              <c:f>Dashboard!$I$65:$I$66</c:f>
              <c:numCache>
                <c:formatCode>0.00%</c:formatCode>
                <c:ptCount val="2"/>
                <c:pt idx="0">
                  <c:v>0</c:v>
                </c:pt>
                <c:pt idx="1">
                  <c:v>1</c:v>
                </c:pt>
              </c:numCache>
            </c:numRef>
          </c:val>
          <c:extLst>
            <c:ext xmlns:c16="http://schemas.microsoft.com/office/drawing/2014/chart" uri="{C3380CC4-5D6E-409C-BE32-E72D297353CC}">
              <c16:uniqueId val="{00000000-E91D-4616-A83D-9A8A4AFF79FA}"/>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latin typeface="Arial Nova Cond" panose="020B0506020202020204" pitchFamily="34" charset="0"/>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CA3-4C73-B5BC-7781C0757A64}"/>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CA3-4C73-B5BC-7781C0757A64}"/>
              </c:ext>
            </c:extLst>
          </c:dPt>
          <c:dLbls>
            <c:delete val="1"/>
          </c:dLbls>
          <c:cat>
            <c:strRef>
              <c:f>Dashboard!$Q$65:$Q$66</c:f>
              <c:strCache>
                <c:ptCount val="2"/>
                <c:pt idx="0">
                  <c:v>ΕΠΙΠΕΔΟ ΣΥΜΟΡΦΩΣΗΣ:</c:v>
                </c:pt>
                <c:pt idx="1">
                  <c:v>ΕΠΙΚΙΝΔΥΝΟΤΗΤΑ:</c:v>
                </c:pt>
              </c:strCache>
            </c:strRef>
          </c:cat>
          <c:val>
            <c:numRef>
              <c:f>Dashboard!$R$65:$R$66</c:f>
              <c:numCache>
                <c:formatCode>0.00%</c:formatCode>
                <c:ptCount val="2"/>
                <c:pt idx="0">
                  <c:v>0</c:v>
                </c:pt>
                <c:pt idx="1">
                  <c:v>1</c:v>
                </c:pt>
              </c:numCache>
            </c:numRef>
          </c:val>
          <c:extLst>
            <c:ext xmlns:c16="http://schemas.microsoft.com/office/drawing/2014/chart" uri="{C3380CC4-5D6E-409C-BE32-E72D297353CC}">
              <c16:uniqueId val="{00000004-9CA3-4C73-B5BC-7781C0757A64}"/>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rgbClr val="E3032E"/>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96E-4686-AEE5-8E966A4C5CCE}"/>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96E-4686-AEE5-8E966A4C5CCE}"/>
              </c:ext>
            </c:extLst>
          </c:dPt>
          <c:cat>
            <c:strRef>
              <c:f>Dashboard!$H$55:$H$56</c:f>
              <c:strCache>
                <c:ptCount val="2"/>
                <c:pt idx="0">
                  <c:v>ΕΠΙΠΕΔΟ ΣΥΜΟΡΦΩΣΗΣ:</c:v>
                </c:pt>
                <c:pt idx="1">
                  <c:v>ΕΠΙΚΙΝΔΥΝΟΤΗΤΑ:</c:v>
                </c:pt>
              </c:strCache>
            </c:strRef>
          </c:cat>
          <c:val>
            <c:numRef>
              <c:f>Dashboard!$I$55:$I$56</c:f>
              <c:numCache>
                <c:formatCode>0.00%</c:formatCode>
                <c:ptCount val="2"/>
                <c:pt idx="0">
                  <c:v>0</c:v>
                </c:pt>
                <c:pt idx="1">
                  <c:v>1</c:v>
                </c:pt>
              </c:numCache>
            </c:numRef>
          </c:val>
          <c:extLst>
            <c:ext xmlns:c16="http://schemas.microsoft.com/office/drawing/2014/chart" uri="{C3380CC4-5D6E-409C-BE32-E72D297353CC}">
              <c16:uniqueId val="{00000004-496E-4686-AEE5-8E966A4C5CCE}"/>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latin typeface="Arial Nova Cond" panose="020B0506020202020204" pitchFamily="34" charset="0"/>
        </a:defRPr>
      </a:pPr>
      <a:endParaRPr lang="el-G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8B59-4AE5-AC9F-093D69D9C10D}"/>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8B59-4AE5-AC9F-093D69D9C10D}"/>
              </c:ext>
            </c:extLst>
          </c:dPt>
          <c:dLbls>
            <c:delete val="1"/>
          </c:dLbls>
          <c:cat>
            <c:strRef>
              <c:f>Dashboard!$Q$55:$Q$56</c:f>
              <c:strCache>
                <c:ptCount val="2"/>
                <c:pt idx="0">
                  <c:v>ΕΠΙΠΕΔΟ ΣΥΜΟΡΦΩΣΗΣ:</c:v>
                </c:pt>
                <c:pt idx="1">
                  <c:v>ΕΠΙΚΙΝΔΥΝΟΤΗΤΑ:</c:v>
                </c:pt>
              </c:strCache>
            </c:strRef>
          </c:cat>
          <c:val>
            <c:numRef>
              <c:f>Dashboard!$R$55:$R$56</c:f>
              <c:numCache>
                <c:formatCode>0.00%</c:formatCode>
                <c:ptCount val="2"/>
                <c:pt idx="0">
                  <c:v>0</c:v>
                </c:pt>
                <c:pt idx="1">
                  <c:v>1</c:v>
                </c:pt>
              </c:numCache>
            </c:numRef>
          </c:val>
          <c:extLst>
            <c:ext xmlns:c16="http://schemas.microsoft.com/office/drawing/2014/chart" uri="{C3380CC4-5D6E-409C-BE32-E72D297353CC}">
              <c16:uniqueId val="{00000004-8B59-4AE5-AC9F-093D69D9C10D}"/>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83E-44CC-97B8-C7FF22A4166D}"/>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83E-44CC-97B8-C7FF22A4166D}"/>
              </c:ext>
            </c:extLst>
          </c:dPt>
          <c:dLbls>
            <c:delete val="1"/>
          </c:dLbls>
          <c:cat>
            <c:strRef>
              <c:f>Dashboard!$Q$45:$Q$46</c:f>
              <c:strCache>
                <c:ptCount val="2"/>
                <c:pt idx="0">
                  <c:v>ΕΠΙΠΕΔΟ ΣΥΜΟΡΦΩΣΗΣ:</c:v>
                </c:pt>
                <c:pt idx="1">
                  <c:v>ΕΠΙΚΙΝΔΥΝΟΤΗΤΑ:</c:v>
                </c:pt>
              </c:strCache>
            </c:strRef>
          </c:cat>
          <c:val>
            <c:numRef>
              <c:f>Dashboard!$R$45:$R$46</c:f>
              <c:numCache>
                <c:formatCode>0.00%</c:formatCode>
                <c:ptCount val="2"/>
                <c:pt idx="0">
                  <c:v>0</c:v>
                </c:pt>
                <c:pt idx="1">
                  <c:v>1</c:v>
                </c:pt>
              </c:numCache>
            </c:numRef>
          </c:val>
          <c:extLst>
            <c:ext xmlns:c16="http://schemas.microsoft.com/office/drawing/2014/chart" uri="{C3380CC4-5D6E-409C-BE32-E72D297353CC}">
              <c16:uniqueId val="{00000004-483E-44CC-97B8-C7FF22A4166D}"/>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15A-40AE-9243-ACD356447DE8}"/>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15A-40AE-9243-ACD356447DE8}"/>
              </c:ext>
            </c:extLst>
          </c:dPt>
          <c:dLbls>
            <c:delete val="1"/>
          </c:dLbls>
          <c:cat>
            <c:strRef>
              <c:f>Dashboard!$H$45:$H$46</c:f>
              <c:strCache>
                <c:ptCount val="2"/>
                <c:pt idx="0">
                  <c:v>ΕΠΙΠΕΔΟ ΣΥΜΟΡΦΩΣΗΣ:</c:v>
                </c:pt>
                <c:pt idx="1">
                  <c:v>ΕΠΙΚΙΝΔΥΝΟΤΗΤΑ:</c:v>
                </c:pt>
              </c:strCache>
            </c:strRef>
          </c:cat>
          <c:val>
            <c:numRef>
              <c:f>Dashboard!$I$45:$I$46</c:f>
              <c:numCache>
                <c:formatCode>0.00%</c:formatCode>
                <c:ptCount val="2"/>
                <c:pt idx="0">
                  <c:v>0</c:v>
                </c:pt>
                <c:pt idx="1">
                  <c:v>1</c:v>
                </c:pt>
              </c:numCache>
            </c:numRef>
          </c:val>
          <c:extLst>
            <c:ext xmlns:c16="http://schemas.microsoft.com/office/drawing/2014/chart" uri="{C3380CC4-5D6E-409C-BE32-E72D297353CC}">
              <c16:uniqueId val="{00000004-E15A-40AE-9243-ACD356447DE8}"/>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1D75-4FFB-BD83-8CF10B33DDA6}"/>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1D75-4FFB-BD83-8CF10B33DDA6}"/>
              </c:ext>
            </c:extLst>
          </c:dPt>
          <c:dLbls>
            <c:delete val="1"/>
          </c:dLbls>
          <c:cat>
            <c:strRef>
              <c:f>Dashboard!$H$35:$H$36</c:f>
              <c:strCache>
                <c:ptCount val="2"/>
                <c:pt idx="0">
                  <c:v>ΕΠΙΠΕΔΟ ΣΥΜΟΡΦΩΣΗΣ:</c:v>
                </c:pt>
                <c:pt idx="1">
                  <c:v>ΕΠΙΚΙΝΔΥΝΟΤΗΤΑ:</c:v>
                </c:pt>
              </c:strCache>
            </c:strRef>
          </c:cat>
          <c:val>
            <c:numRef>
              <c:f>Dashboard!$I$35:$I$36</c:f>
              <c:numCache>
                <c:formatCode>0.00%</c:formatCode>
                <c:ptCount val="2"/>
                <c:pt idx="0">
                  <c:v>0</c:v>
                </c:pt>
                <c:pt idx="1">
                  <c:v>1</c:v>
                </c:pt>
              </c:numCache>
            </c:numRef>
          </c:val>
          <c:extLst>
            <c:ext xmlns:c16="http://schemas.microsoft.com/office/drawing/2014/chart" uri="{C3380CC4-5D6E-409C-BE32-E72D297353CC}">
              <c16:uniqueId val="{00000004-1D75-4FFB-BD83-8CF10B33DDA6}"/>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989-4059-94AC-6499EA0B94BC}"/>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989-4059-94AC-6499EA0B94BC}"/>
              </c:ext>
            </c:extLst>
          </c:dPt>
          <c:dLbls>
            <c:delete val="1"/>
          </c:dLbls>
          <c:cat>
            <c:strRef>
              <c:f>Dashboard!$Q$35:$Q$36</c:f>
              <c:strCache>
                <c:ptCount val="2"/>
                <c:pt idx="0">
                  <c:v>ΕΠΙΠΕΔΟ ΣΥΜΟΡΦΩΣΗΣ:</c:v>
                </c:pt>
                <c:pt idx="1">
                  <c:v>ΕΠΙΚΙΝΔΥΝΟΤΗΤΑ:</c:v>
                </c:pt>
              </c:strCache>
            </c:strRef>
          </c:cat>
          <c:val>
            <c:numRef>
              <c:f>Dashboard!$R$35:$R$36</c:f>
              <c:numCache>
                <c:formatCode>0.00%</c:formatCode>
                <c:ptCount val="2"/>
                <c:pt idx="0">
                  <c:v>0</c:v>
                </c:pt>
                <c:pt idx="1">
                  <c:v>1</c:v>
                </c:pt>
              </c:numCache>
            </c:numRef>
          </c:val>
          <c:extLst>
            <c:ext xmlns:c16="http://schemas.microsoft.com/office/drawing/2014/chart" uri="{C3380CC4-5D6E-409C-BE32-E72D297353CC}">
              <c16:uniqueId val="{00000004-E989-4059-94AC-6499EA0B94BC}"/>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D57-4E82-9D81-FB3E5F5A2988}"/>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D57-4E82-9D81-FB3E5F5A2988}"/>
              </c:ext>
            </c:extLst>
          </c:dPt>
          <c:dLbls>
            <c:delete val="1"/>
          </c:dLbls>
          <c:cat>
            <c:strRef>
              <c:f>Dashboard!$Q$25:$Q$26</c:f>
              <c:strCache>
                <c:ptCount val="2"/>
                <c:pt idx="0">
                  <c:v>ΕΠΙΠΕΔΟ ΣΥΜΟΡΦΩΣΗΣ:</c:v>
                </c:pt>
                <c:pt idx="1">
                  <c:v>ΕΠΙΚΙΝΔΥΝΟΤΗΤΑ:</c:v>
                </c:pt>
              </c:strCache>
            </c:strRef>
          </c:cat>
          <c:val>
            <c:numRef>
              <c:f>Dashboard!$R$25:$R$26</c:f>
              <c:numCache>
                <c:formatCode>0.00%</c:formatCode>
                <c:ptCount val="2"/>
                <c:pt idx="0">
                  <c:v>0</c:v>
                </c:pt>
                <c:pt idx="1">
                  <c:v>1</c:v>
                </c:pt>
              </c:numCache>
            </c:numRef>
          </c:val>
          <c:extLst>
            <c:ext xmlns:c16="http://schemas.microsoft.com/office/drawing/2014/chart" uri="{C3380CC4-5D6E-409C-BE32-E72D297353CC}">
              <c16:uniqueId val="{00000004-AD57-4E82-9D81-FB3E5F5A2988}"/>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B1B-448E-8BAB-8EF0CD681EA7}"/>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B1B-448E-8BAB-8EF0CD681EA7}"/>
              </c:ext>
            </c:extLst>
          </c:dPt>
          <c:dLbls>
            <c:delete val="1"/>
          </c:dLbls>
          <c:cat>
            <c:strRef>
              <c:f>Dashboard!$H$25:$H$26</c:f>
              <c:strCache>
                <c:ptCount val="2"/>
                <c:pt idx="0">
                  <c:v>ΕΠΙΠΕΔΟ ΣΥΜΟΡΦΩΣΗΣ:</c:v>
                </c:pt>
                <c:pt idx="1">
                  <c:v>ΕΠΙΚΙΝΔΥΝΟΤΗΤΑ:</c:v>
                </c:pt>
              </c:strCache>
            </c:strRef>
          </c:cat>
          <c:val>
            <c:numRef>
              <c:f>Dashboard!$I$25:$I$26</c:f>
              <c:numCache>
                <c:formatCode>0.00%</c:formatCode>
                <c:ptCount val="2"/>
                <c:pt idx="0">
                  <c:v>0</c:v>
                </c:pt>
                <c:pt idx="1">
                  <c:v>1</c:v>
                </c:pt>
              </c:numCache>
            </c:numRef>
          </c:val>
          <c:extLst>
            <c:ext xmlns:c16="http://schemas.microsoft.com/office/drawing/2014/chart" uri="{C3380CC4-5D6E-409C-BE32-E72D297353CC}">
              <c16:uniqueId val="{00000004-BB1B-448E-8BAB-8EF0CD681EA7}"/>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0AA-444A-AB5A-42E619FAE8C1}"/>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0AA-444A-AB5A-42E619FAE8C1}"/>
              </c:ext>
            </c:extLst>
          </c:dPt>
          <c:cat>
            <c:strRef>
              <c:f>Dashboard!$H$15:$H$16</c:f>
              <c:strCache>
                <c:ptCount val="2"/>
                <c:pt idx="0">
                  <c:v>ΕΠΙΠΕΔΟ ΣΥΜΟΡΦΩΣΗΣ:</c:v>
                </c:pt>
                <c:pt idx="1">
                  <c:v>ΕΠΙΚΙΝΔΥΝΟΤΗΤΑ:</c:v>
                </c:pt>
              </c:strCache>
            </c:strRef>
          </c:cat>
          <c:val>
            <c:numRef>
              <c:f>Dashboard!$I$15:$I$16</c:f>
              <c:numCache>
                <c:formatCode>0.00%</c:formatCode>
                <c:ptCount val="2"/>
                <c:pt idx="0">
                  <c:v>0</c:v>
                </c:pt>
                <c:pt idx="1">
                  <c:v>1</c:v>
                </c:pt>
              </c:numCache>
            </c:numRef>
          </c:val>
          <c:extLst>
            <c:ext xmlns:c16="http://schemas.microsoft.com/office/drawing/2014/chart" uri="{C3380CC4-5D6E-409C-BE32-E72D297353CC}">
              <c16:uniqueId val="{00000004-A0AA-444A-AB5A-42E619FAE8C1}"/>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213-46B4-9168-774294EBAA66}"/>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213-46B4-9168-774294EBAA66}"/>
              </c:ext>
            </c:extLst>
          </c:dPt>
          <c:dLbls>
            <c:delete val="1"/>
          </c:dLbls>
          <c:cat>
            <c:strRef>
              <c:f>Dashboard!$Q$15:$Q$16</c:f>
              <c:strCache>
                <c:ptCount val="2"/>
                <c:pt idx="0">
                  <c:v>ΕΠΙΠΕΔΟ ΣΥΜΟΡΦΩΣΗΣ:</c:v>
                </c:pt>
                <c:pt idx="1">
                  <c:v>ΕΠΙΚΙΝΔΥΝΟΤΗΤΑ:</c:v>
                </c:pt>
              </c:strCache>
            </c:strRef>
          </c:cat>
          <c:val>
            <c:numRef>
              <c:f>Dashboard!$R$15:$R$16</c:f>
              <c:numCache>
                <c:formatCode>0.00%</c:formatCode>
                <c:ptCount val="2"/>
                <c:pt idx="0">
                  <c:v>0</c:v>
                </c:pt>
                <c:pt idx="1">
                  <c:v>1</c:v>
                </c:pt>
              </c:numCache>
            </c:numRef>
          </c:val>
          <c:extLst>
            <c:ext xmlns:c16="http://schemas.microsoft.com/office/drawing/2014/chart" uri="{C3380CC4-5D6E-409C-BE32-E72D297353CC}">
              <c16:uniqueId val="{00000004-B213-46B4-9168-774294EBAA66}"/>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rgbClr val="E3032E"/>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037-40EA-BF08-4F45F5DF2757}"/>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037-40EA-BF08-4F45F5DF2757}"/>
              </c:ext>
            </c:extLst>
          </c:dPt>
          <c:dLbls>
            <c:delete val="1"/>
          </c:dLbls>
          <c:cat>
            <c:strRef>
              <c:f>Dashboard!$AB$15:$AB$16</c:f>
              <c:strCache>
                <c:ptCount val="2"/>
                <c:pt idx="0">
                  <c:v>ΕΠΙΠΕΔΟ ΣΥΜΟΡΦΩΣΗΣ:</c:v>
                </c:pt>
                <c:pt idx="1">
                  <c:v>ΕΠΙΚΙΝΔΥΝΟΤΗΤΑ:</c:v>
                </c:pt>
              </c:strCache>
            </c:strRef>
          </c:cat>
          <c:val>
            <c:numRef>
              <c:f>Dashboard!$AC$15:$AC$16</c:f>
              <c:numCache>
                <c:formatCode>0.00%</c:formatCode>
                <c:ptCount val="2"/>
                <c:pt idx="0">
                  <c:v>0</c:v>
                </c:pt>
                <c:pt idx="1">
                  <c:v>1</c:v>
                </c:pt>
              </c:numCache>
            </c:numRef>
          </c:val>
          <c:extLst>
            <c:ext xmlns:c16="http://schemas.microsoft.com/office/drawing/2014/chart" uri="{C3380CC4-5D6E-409C-BE32-E72D297353CC}">
              <c16:uniqueId val="{00000004-A037-40EA-BF08-4F45F5DF2757}"/>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867-453E-ACF9-F76151A5AEB8}"/>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867-453E-ACF9-F76151A5AEB8}"/>
              </c:ext>
            </c:extLst>
          </c:dPt>
          <c:dLbls>
            <c:delete val="1"/>
          </c:dLbls>
          <c:cat>
            <c:strRef>
              <c:f>Dashboard!$AB$25:$AB$26</c:f>
              <c:strCache>
                <c:ptCount val="2"/>
                <c:pt idx="0">
                  <c:v>ΕΠΙΠΕΔΟ ΣΥΜΟΡΦΩΣΗΣ:</c:v>
                </c:pt>
                <c:pt idx="1">
                  <c:v>ΕΠΙΚΙΝΔΥΝΟΤΗΤΑ:</c:v>
                </c:pt>
              </c:strCache>
            </c:strRef>
          </c:cat>
          <c:val>
            <c:numRef>
              <c:f>Dashboard!$AC$25:$AC$26</c:f>
              <c:numCache>
                <c:formatCode>0.00%</c:formatCode>
                <c:ptCount val="2"/>
                <c:pt idx="0">
                  <c:v>0</c:v>
                </c:pt>
                <c:pt idx="1">
                  <c:v>1</c:v>
                </c:pt>
              </c:numCache>
            </c:numRef>
          </c:val>
          <c:extLst>
            <c:ext xmlns:c16="http://schemas.microsoft.com/office/drawing/2014/chart" uri="{C3380CC4-5D6E-409C-BE32-E72D297353CC}">
              <c16:uniqueId val="{00000004-A867-453E-ACF9-F76151A5AEB8}"/>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0D0-4BB7-A5BE-E61E940C90BC}"/>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0D0-4BB7-A5BE-E61E940C90BC}"/>
              </c:ext>
            </c:extLst>
          </c:dPt>
          <c:dLbls>
            <c:delete val="1"/>
          </c:dLbls>
          <c:cat>
            <c:strRef>
              <c:f>Dashboard!$AB$35:$AB$36</c:f>
              <c:strCache>
                <c:ptCount val="2"/>
                <c:pt idx="0">
                  <c:v>ΕΠΙΠΕΔΟ ΣΥΜΟΡΦΩΣΗΣ:</c:v>
                </c:pt>
                <c:pt idx="1">
                  <c:v>ΕΠΙΚΙΝΔΥΝΟΤΗΤΑ:</c:v>
                </c:pt>
              </c:strCache>
            </c:strRef>
          </c:cat>
          <c:val>
            <c:numRef>
              <c:f>Dashboard!$AC$35:$AC$36</c:f>
              <c:numCache>
                <c:formatCode>0.00%</c:formatCode>
                <c:ptCount val="2"/>
                <c:pt idx="0">
                  <c:v>0</c:v>
                </c:pt>
                <c:pt idx="1">
                  <c:v>1</c:v>
                </c:pt>
              </c:numCache>
            </c:numRef>
          </c:val>
          <c:extLst>
            <c:ext xmlns:c16="http://schemas.microsoft.com/office/drawing/2014/chart" uri="{C3380CC4-5D6E-409C-BE32-E72D297353CC}">
              <c16:uniqueId val="{00000004-40D0-4BB7-A5BE-E61E940C90BC}"/>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rgbClr val="E3032E"/>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03A-4D7B-8D43-DD2FA2E7B505}"/>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03A-4D7B-8D43-DD2FA2E7B505}"/>
              </c:ext>
            </c:extLst>
          </c:dPt>
          <c:dLbls>
            <c:delete val="1"/>
          </c:dLbls>
          <c:cat>
            <c:strRef>
              <c:f>Dashboard!$AB$45:$AB$46</c:f>
              <c:strCache>
                <c:ptCount val="2"/>
                <c:pt idx="0">
                  <c:v>ΕΠΙΠΕΔΟ ΣΥΜΟΡΦΩΣΗΣ:</c:v>
                </c:pt>
                <c:pt idx="1">
                  <c:v>ΕΠΙΚΙΝΔΥΝΟΤΗΤΑ:</c:v>
                </c:pt>
              </c:strCache>
            </c:strRef>
          </c:cat>
          <c:val>
            <c:numRef>
              <c:f>Dashboard!$AC$45:$AC$46</c:f>
              <c:numCache>
                <c:formatCode>0.00%</c:formatCode>
                <c:ptCount val="2"/>
                <c:pt idx="0">
                  <c:v>0</c:v>
                </c:pt>
                <c:pt idx="1">
                  <c:v>1</c:v>
                </c:pt>
              </c:numCache>
            </c:numRef>
          </c:val>
          <c:extLst>
            <c:ext xmlns:c16="http://schemas.microsoft.com/office/drawing/2014/chart" uri="{C3380CC4-5D6E-409C-BE32-E72D297353CC}">
              <c16:uniqueId val="{00000004-D03A-4D7B-8D43-DD2FA2E7B505}"/>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77C-4B65-91C7-84BE6C5DB388}"/>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77C-4B65-91C7-84BE6C5DB388}"/>
              </c:ext>
            </c:extLst>
          </c:dPt>
          <c:dLbls>
            <c:delete val="1"/>
          </c:dLbls>
          <c:cat>
            <c:strRef>
              <c:f>Dashboard!$AB$55:$AB$56</c:f>
              <c:strCache>
                <c:ptCount val="2"/>
                <c:pt idx="0">
                  <c:v>ΕΠΙΠΕΔΟ ΣΥΜΟΡΦΩΣΗΣ:</c:v>
                </c:pt>
                <c:pt idx="1">
                  <c:v>ΕΠΙΚΙΝΔΥΝΟΤΗΤΑ:</c:v>
                </c:pt>
              </c:strCache>
            </c:strRef>
          </c:cat>
          <c:val>
            <c:numRef>
              <c:f>Dashboard!$AC$55:$AC$56</c:f>
              <c:numCache>
                <c:formatCode>0.00%</c:formatCode>
                <c:ptCount val="2"/>
                <c:pt idx="0">
                  <c:v>0</c:v>
                </c:pt>
                <c:pt idx="1">
                  <c:v>1</c:v>
                </c:pt>
              </c:numCache>
            </c:numRef>
          </c:val>
          <c:extLst>
            <c:ext xmlns:c16="http://schemas.microsoft.com/office/drawing/2014/chart" uri="{C3380CC4-5D6E-409C-BE32-E72D297353CC}">
              <c16:uniqueId val="{00000004-577C-4B65-91C7-84BE6C5DB388}"/>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25E-4CF4-AFE5-3660B005DCB0}"/>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25E-4CF4-AFE5-3660B005DCB0}"/>
              </c:ext>
            </c:extLst>
          </c:dPt>
          <c:cat>
            <c:strRef>
              <c:f>Dashboard!$AP$15:$AP$16</c:f>
              <c:strCache>
                <c:ptCount val="2"/>
                <c:pt idx="0">
                  <c:v>ΕΠΙΠΕΔΟ ΣΥΜΟΡΦΩΣΗΣ:</c:v>
                </c:pt>
                <c:pt idx="1">
                  <c:v>ΕΠΙΚΙΝΔΥΝΟΤΗΤΑ:</c:v>
                </c:pt>
              </c:strCache>
            </c:strRef>
          </c:cat>
          <c:val>
            <c:numRef>
              <c:f>Dashboard!$AQ$15:$AQ$16</c:f>
              <c:numCache>
                <c:formatCode>0.00%</c:formatCode>
                <c:ptCount val="2"/>
                <c:pt idx="0">
                  <c:v>0</c:v>
                </c:pt>
                <c:pt idx="1">
                  <c:v>1</c:v>
                </c:pt>
              </c:numCache>
            </c:numRef>
          </c:val>
          <c:extLst>
            <c:ext xmlns:c16="http://schemas.microsoft.com/office/drawing/2014/chart" uri="{C3380CC4-5D6E-409C-BE32-E72D297353CC}">
              <c16:uniqueId val="{00000004-A25E-4CF4-AFE5-3660B005DCB0}"/>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rgbClr val="E3032E"/>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73C-46C0-BE10-BA40ED431C08}"/>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73C-46C0-BE10-BA40ED431C08}"/>
              </c:ext>
            </c:extLst>
          </c:dPt>
          <c:cat>
            <c:strRef>
              <c:f>Dashboard!$AP$25:$AP$26</c:f>
              <c:strCache>
                <c:ptCount val="2"/>
                <c:pt idx="0">
                  <c:v>ΕΠΙΠΕΔΟ ΣΥΜΟΡΦΩΣΗΣ:</c:v>
                </c:pt>
                <c:pt idx="1">
                  <c:v>ΕΠΙΚΙΝΔΥΝΟΤΗΤΑ:</c:v>
                </c:pt>
              </c:strCache>
            </c:strRef>
          </c:cat>
          <c:val>
            <c:numRef>
              <c:f>Dashboard!$AQ$25:$AQ$26</c:f>
              <c:numCache>
                <c:formatCode>0.00%</c:formatCode>
                <c:ptCount val="2"/>
                <c:pt idx="0">
                  <c:v>0</c:v>
                </c:pt>
                <c:pt idx="1">
                  <c:v>1</c:v>
                </c:pt>
              </c:numCache>
            </c:numRef>
          </c:val>
          <c:extLst>
            <c:ext xmlns:c16="http://schemas.microsoft.com/office/drawing/2014/chart" uri="{C3380CC4-5D6E-409C-BE32-E72D297353CC}">
              <c16:uniqueId val="{00000004-673C-46C0-BE10-BA40ED431C08}"/>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rgbClr val="E3032E"/>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F0AF-4DD1-82DC-532B9089EC13}"/>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F0AF-4DD1-82DC-532B9089EC13}"/>
              </c:ext>
            </c:extLst>
          </c:dPt>
          <c:cat>
            <c:strRef>
              <c:f>Dashboard!$AP$35:$AP$36</c:f>
              <c:strCache>
                <c:ptCount val="2"/>
                <c:pt idx="0">
                  <c:v>ΕΠΙΠΕΔΟ ΣΥΜΟΡΦΩΣΗΣ:</c:v>
                </c:pt>
                <c:pt idx="1">
                  <c:v>ΕΠΙΚΙΝΔΥΝΟΤΗΤΑ:</c:v>
                </c:pt>
              </c:strCache>
            </c:strRef>
          </c:cat>
          <c:val>
            <c:numRef>
              <c:f>Dashboard!$AQ$35:$AQ$36</c:f>
              <c:numCache>
                <c:formatCode>0.00%</c:formatCode>
                <c:ptCount val="2"/>
                <c:pt idx="0">
                  <c:v>0</c:v>
                </c:pt>
                <c:pt idx="1">
                  <c:v>1</c:v>
                </c:pt>
              </c:numCache>
            </c:numRef>
          </c:val>
          <c:extLst>
            <c:ext xmlns:c16="http://schemas.microsoft.com/office/drawing/2014/chart" uri="{C3380CC4-5D6E-409C-BE32-E72D297353CC}">
              <c16:uniqueId val="{00000004-F0AF-4DD1-82DC-532B9089EC13}"/>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500-4D5A-97DB-E67E41915135}"/>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500-4D5A-97DB-E67E41915135}"/>
              </c:ext>
            </c:extLst>
          </c:dPt>
          <c:cat>
            <c:strRef>
              <c:f>Dashboard!$AP$45:$AP$46</c:f>
              <c:strCache>
                <c:ptCount val="2"/>
                <c:pt idx="0">
                  <c:v>ΕΠΙΠΕΔΟ ΣΥΜΟΡΦΩΣΗΣ:</c:v>
                </c:pt>
                <c:pt idx="1">
                  <c:v>ΕΠΙΚΙΝΔΥΝΟΤΗΤΑ:</c:v>
                </c:pt>
              </c:strCache>
            </c:strRef>
          </c:cat>
          <c:val>
            <c:numRef>
              <c:f>Dashboard!$AQ$45:$AQ$46</c:f>
              <c:numCache>
                <c:formatCode>0.00%</c:formatCode>
                <c:ptCount val="2"/>
                <c:pt idx="0">
                  <c:v>0</c:v>
                </c:pt>
                <c:pt idx="1">
                  <c:v>1</c:v>
                </c:pt>
              </c:numCache>
            </c:numRef>
          </c:val>
          <c:extLst>
            <c:ext xmlns:c16="http://schemas.microsoft.com/office/drawing/2014/chart" uri="{C3380CC4-5D6E-409C-BE32-E72D297353CC}">
              <c16:uniqueId val="{00000004-B500-4D5A-97DB-E67E41915135}"/>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rgbClr val="E3032E"/>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10E1-40E3-B825-3AE00EEAF2D8}"/>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10E1-40E3-B825-3AE00EEAF2D8}"/>
              </c:ext>
            </c:extLst>
          </c:dPt>
          <c:cat>
            <c:strRef>
              <c:f>Dashboard!$AP$55:$AP$56</c:f>
              <c:strCache>
                <c:ptCount val="2"/>
                <c:pt idx="0">
                  <c:v>ΕΠΙΠΕΔΟ ΣΥΜΟΡΦΩΣΗΣ:</c:v>
                </c:pt>
                <c:pt idx="1">
                  <c:v>ΕΠΙΚΙΝΔΥΝΟΤΗΤΑ:</c:v>
                </c:pt>
              </c:strCache>
            </c:strRef>
          </c:cat>
          <c:val>
            <c:numRef>
              <c:f>Dashboard!$AQ$55:$AQ$56</c:f>
              <c:numCache>
                <c:formatCode>0.00%</c:formatCode>
                <c:ptCount val="2"/>
                <c:pt idx="0">
                  <c:v>0</c:v>
                </c:pt>
                <c:pt idx="1">
                  <c:v>1</c:v>
                </c:pt>
              </c:numCache>
            </c:numRef>
          </c:val>
          <c:extLst>
            <c:ext xmlns:c16="http://schemas.microsoft.com/office/drawing/2014/chart" uri="{C3380CC4-5D6E-409C-BE32-E72D297353CC}">
              <c16:uniqueId val="{00000004-10E1-40E3-B825-3AE00EEAF2D8}"/>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spPr>
            <a:solidFill>
              <a:schemeClr val="bg1">
                <a:lumMod val="85000"/>
              </a:schemeClr>
            </a:solidFill>
          </c:spPr>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08A1-4257-8FE0-33CB301DAF1D}"/>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08A1-4257-8FE0-33CB301DAF1D}"/>
              </c:ext>
            </c:extLst>
          </c:dPt>
          <c:cat>
            <c:strRef>
              <c:f>Dashboard!$H$4:$H$5</c:f>
              <c:strCache>
                <c:ptCount val="2"/>
                <c:pt idx="0">
                  <c:v>ΕΠΙΠΕΔΟ ΣΥΝΟΛΙΚΗΣ ΣΥΜΟΡΦΩΣΗΣ:</c:v>
                </c:pt>
                <c:pt idx="1">
                  <c:v>ΕΠΙΚΙΝΔΥΝΟΤΗΤΑ:</c:v>
                </c:pt>
              </c:strCache>
            </c:strRef>
          </c:cat>
          <c:val>
            <c:numRef>
              <c:f>Dashboard!$I$4:$I$5</c:f>
              <c:numCache>
                <c:formatCode>0.00%</c:formatCode>
                <c:ptCount val="2"/>
                <c:pt idx="0">
                  <c:v>0</c:v>
                </c:pt>
                <c:pt idx="1">
                  <c:v>1</c:v>
                </c:pt>
              </c:numCache>
            </c:numRef>
          </c:val>
          <c:extLst>
            <c:ext xmlns:c16="http://schemas.microsoft.com/office/drawing/2014/chart" uri="{C3380CC4-5D6E-409C-BE32-E72D297353CC}">
              <c16:uniqueId val="{00000004-08A1-4257-8FE0-33CB301DAF1D}"/>
            </c:ext>
          </c:extLst>
        </c:ser>
        <c:dLbls>
          <c:showLegendKey val="0"/>
          <c:showVal val="0"/>
          <c:showCatName val="0"/>
          <c:showSerName val="0"/>
          <c:showPercent val="0"/>
          <c:showBubbleSize val="0"/>
          <c:showLeaderLines val="0"/>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89-415A-940D-92D3529F392B}"/>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89-415A-940D-92D3529F392B}"/>
              </c:ext>
            </c:extLst>
          </c:dPt>
          <c:dLbls>
            <c:delete val="1"/>
          </c:dLbls>
          <c:cat>
            <c:strRef>
              <c:f>Dashboard!$AB$65:$AB$66</c:f>
              <c:strCache>
                <c:ptCount val="2"/>
                <c:pt idx="0">
                  <c:v>ΕΠΙΠΕΔΟ ΣΥΜΟΡΦΩΣΗΣ:</c:v>
                </c:pt>
                <c:pt idx="1">
                  <c:v>ΕΠΙΚΙΝΔΥΝΟΤΗΤΑ:</c:v>
                </c:pt>
              </c:strCache>
            </c:strRef>
          </c:cat>
          <c:val>
            <c:numRef>
              <c:f>Dashboard!$AC$65:$AC$66</c:f>
              <c:numCache>
                <c:formatCode>0.00%</c:formatCode>
                <c:ptCount val="2"/>
                <c:pt idx="0">
                  <c:v>0</c:v>
                </c:pt>
                <c:pt idx="1">
                  <c:v>1</c:v>
                </c:pt>
              </c:numCache>
            </c:numRef>
          </c:val>
          <c:extLst>
            <c:ext xmlns:c16="http://schemas.microsoft.com/office/drawing/2014/chart" uri="{C3380CC4-5D6E-409C-BE32-E72D297353CC}">
              <c16:uniqueId val="{00000004-2389-415A-940D-92D3529F392B}"/>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38259140874718"/>
          <c:y val="6.2499926930069151E-2"/>
          <c:w val="0.50273316701748916"/>
          <c:h val="0.90469576603592705"/>
        </c:manualLayout>
      </c:layout>
      <c:doughnutChart>
        <c:varyColors val="1"/>
        <c:ser>
          <c:idx val="0"/>
          <c:order val="0"/>
          <c:dPt>
            <c:idx val="0"/>
            <c:bubble3D val="0"/>
            <c:spPr>
              <a:solidFill>
                <a:srgbClr val="E3032E"/>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8C6-4BEC-84D4-1DA9503D9F26}"/>
              </c:ext>
            </c:extLst>
          </c:dPt>
          <c:dPt>
            <c:idx val="1"/>
            <c:bubble3D val="0"/>
            <c:spPr>
              <a:solidFill>
                <a:schemeClr val="bg1">
                  <a:lumMod val="8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8C6-4BEC-84D4-1DA9503D9F26}"/>
              </c:ext>
            </c:extLst>
          </c:dPt>
          <c:dLbls>
            <c:delete val="1"/>
          </c:dLbls>
          <c:cat>
            <c:strRef>
              <c:f>Dashboard!$AP$65:$AP$66</c:f>
              <c:strCache>
                <c:ptCount val="2"/>
                <c:pt idx="0">
                  <c:v>ΕΠΙΠΕΔΟ ΣΥΜΟΡΦΩΣΗΣ:</c:v>
                </c:pt>
                <c:pt idx="1">
                  <c:v>ΕΠΙΚΙΝΔΥΝΟΤΗΤΑ:</c:v>
                </c:pt>
              </c:strCache>
            </c:strRef>
          </c:cat>
          <c:val>
            <c:numRef>
              <c:f>Dashboard!$AQ$65:$AQ$66</c:f>
              <c:numCache>
                <c:formatCode>0.00%</c:formatCode>
                <c:ptCount val="2"/>
                <c:pt idx="0">
                  <c:v>0</c:v>
                </c:pt>
                <c:pt idx="1">
                  <c:v>1</c:v>
                </c:pt>
              </c:numCache>
            </c:numRef>
          </c:val>
          <c:extLst>
            <c:ext xmlns:c16="http://schemas.microsoft.com/office/drawing/2014/chart" uri="{C3380CC4-5D6E-409C-BE32-E72D297353CC}">
              <c16:uniqueId val="{00000004-B8C6-4BEC-84D4-1DA9503D9F26}"/>
            </c:ext>
          </c:extLst>
        </c:ser>
        <c:dLbls>
          <c:showLegendKey val="0"/>
          <c:showVal val="1"/>
          <c:showCatName val="0"/>
          <c:showSerName val="0"/>
          <c:showPercent val="0"/>
          <c:showBubbleSize val="0"/>
          <c:showLeaderLines val="1"/>
        </c:dLbls>
        <c:firstSliceAng val="27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bg1"/>
          </a:solidFill>
          <a:latin typeface="Arial Nova Cond" panose="020B0506020202020204" pitchFamily="34" charset="0"/>
        </a:defRPr>
      </a:pPr>
      <a:endParaRPr lang="el-G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xdr:col>
      <xdr:colOff>9525</xdr:colOff>
      <xdr:row>64</xdr:row>
      <xdr:rowOff>0</xdr:rowOff>
    </xdr:from>
    <xdr:to>
      <xdr:col>6</xdr:col>
      <xdr:colOff>38100</xdr:colOff>
      <xdr:row>72</xdr:row>
      <xdr:rowOff>136398</xdr:rowOff>
    </xdr:to>
    <xdr:graphicFrame macro="">
      <xdr:nvGraphicFramePr>
        <xdr:cNvPr id="8" name="Chart 7">
          <a:extLst>
            <a:ext uri="{FF2B5EF4-FFF2-40B4-BE49-F238E27FC236}">
              <a16:creationId xmlns:a16="http://schemas.microsoft.com/office/drawing/2014/main" id="{D3E7A912-6274-1D81-0708-918C8F51AD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64</xdr:row>
      <xdr:rowOff>0</xdr:rowOff>
    </xdr:from>
    <xdr:to>
      <xdr:col>15</xdr:col>
      <xdr:colOff>28575</xdr:colOff>
      <xdr:row>72</xdr:row>
      <xdr:rowOff>136398</xdr:rowOff>
    </xdr:to>
    <xdr:graphicFrame macro="">
      <xdr:nvGraphicFramePr>
        <xdr:cNvPr id="9" name="Chart 8">
          <a:extLst>
            <a:ext uri="{FF2B5EF4-FFF2-40B4-BE49-F238E27FC236}">
              <a16:creationId xmlns:a16="http://schemas.microsoft.com/office/drawing/2014/main" id="{B1190CB9-C2CA-4AED-9C81-129FF32CA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54</xdr:row>
      <xdr:rowOff>0</xdr:rowOff>
    </xdr:from>
    <xdr:to>
      <xdr:col>6</xdr:col>
      <xdr:colOff>38100</xdr:colOff>
      <xdr:row>62</xdr:row>
      <xdr:rowOff>155448</xdr:rowOff>
    </xdr:to>
    <xdr:graphicFrame macro="">
      <xdr:nvGraphicFramePr>
        <xdr:cNvPr id="10" name="Chart 9">
          <a:extLst>
            <a:ext uri="{FF2B5EF4-FFF2-40B4-BE49-F238E27FC236}">
              <a16:creationId xmlns:a16="http://schemas.microsoft.com/office/drawing/2014/main" id="{5D327650-4E23-46C4-A51B-097B156E0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54</xdr:row>
      <xdr:rowOff>0</xdr:rowOff>
    </xdr:from>
    <xdr:to>
      <xdr:col>15</xdr:col>
      <xdr:colOff>28575</xdr:colOff>
      <xdr:row>62</xdr:row>
      <xdr:rowOff>155448</xdr:rowOff>
    </xdr:to>
    <xdr:graphicFrame macro="">
      <xdr:nvGraphicFramePr>
        <xdr:cNvPr id="11" name="Chart 10">
          <a:extLst>
            <a:ext uri="{FF2B5EF4-FFF2-40B4-BE49-F238E27FC236}">
              <a16:creationId xmlns:a16="http://schemas.microsoft.com/office/drawing/2014/main" id="{CD9CDCEE-8D6E-4E88-A579-F92689348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44</xdr:row>
      <xdr:rowOff>0</xdr:rowOff>
    </xdr:from>
    <xdr:to>
      <xdr:col>15</xdr:col>
      <xdr:colOff>28575</xdr:colOff>
      <xdr:row>52</xdr:row>
      <xdr:rowOff>155448</xdr:rowOff>
    </xdr:to>
    <xdr:graphicFrame macro="">
      <xdr:nvGraphicFramePr>
        <xdr:cNvPr id="12" name="Chart 11">
          <a:extLst>
            <a:ext uri="{FF2B5EF4-FFF2-40B4-BE49-F238E27FC236}">
              <a16:creationId xmlns:a16="http://schemas.microsoft.com/office/drawing/2014/main" id="{F638FB98-12F5-4C68-BC87-8C82F3DAF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44</xdr:row>
      <xdr:rowOff>0</xdr:rowOff>
    </xdr:from>
    <xdr:to>
      <xdr:col>6</xdr:col>
      <xdr:colOff>28575</xdr:colOff>
      <xdr:row>52</xdr:row>
      <xdr:rowOff>155448</xdr:rowOff>
    </xdr:to>
    <xdr:graphicFrame macro="">
      <xdr:nvGraphicFramePr>
        <xdr:cNvPr id="13" name="Chart 12">
          <a:extLst>
            <a:ext uri="{FF2B5EF4-FFF2-40B4-BE49-F238E27FC236}">
              <a16:creationId xmlns:a16="http://schemas.microsoft.com/office/drawing/2014/main" id="{FAB69B40-CC5C-46DF-9ECE-076F3A88A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34</xdr:row>
      <xdr:rowOff>0</xdr:rowOff>
    </xdr:from>
    <xdr:to>
      <xdr:col>6</xdr:col>
      <xdr:colOff>28575</xdr:colOff>
      <xdr:row>42</xdr:row>
      <xdr:rowOff>155448</xdr:rowOff>
    </xdr:to>
    <xdr:graphicFrame macro="">
      <xdr:nvGraphicFramePr>
        <xdr:cNvPr id="14" name="Chart 13">
          <a:extLst>
            <a:ext uri="{FF2B5EF4-FFF2-40B4-BE49-F238E27FC236}">
              <a16:creationId xmlns:a16="http://schemas.microsoft.com/office/drawing/2014/main" id="{BF3E3571-3227-4772-AE56-9BD89D4A3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34</xdr:row>
      <xdr:rowOff>0</xdr:rowOff>
    </xdr:from>
    <xdr:to>
      <xdr:col>15</xdr:col>
      <xdr:colOff>28575</xdr:colOff>
      <xdr:row>42</xdr:row>
      <xdr:rowOff>155448</xdr:rowOff>
    </xdr:to>
    <xdr:graphicFrame macro="">
      <xdr:nvGraphicFramePr>
        <xdr:cNvPr id="15" name="Chart 14">
          <a:extLst>
            <a:ext uri="{FF2B5EF4-FFF2-40B4-BE49-F238E27FC236}">
              <a16:creationId xmlns:a16="http://schemas.microsoft.com/office/drawing/2014/main" id="{F224317B-068C-4F8C-999F-181C90A631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24</xdr:row>
      <xdr:rowOff>0</xdr:rowOff>
    </xdr:from>
    <xdr:to>
      <xdr:col>15</xdr:col>
      <xdr:colOff>28575</xdr:colOff>
      <xdr:row>32</xdr:row>
      <xdr:rowOff>155448</xdr:rowOff>
    </xdr:to>
    <xdr:graphicFrame macro="">
      <xdr:nvGraphicFramePr>
        <xdr:cNvPr id="16" name="Chart 15">
          <a:extLst>
            <a:ext uri="{FF2B5EF4-FFF2-40B4-BE49-F238E27FC236}">
              <a16:creationId xmlns:a16="http://schemas.microsoft.com/office/drawing/2014/main" id="{9A52CFAC-52D3-4A48-A348-27A86F6D3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xdr:row>
      <xdr:rowOff>0</xdr:rowOff>
    </xdr:from>
    <xdr:to>
      <xdr:col>6</xdr:col>
      <xdr:colOff>26670</xdr:colOff>
      <xdr:row>32</xdr:row>
      <xdr:rowOff>155448</xdr:rowOff>
    </xdr:to>
    <xdr:graphicFrame macro="">
      <xdr:nvGraphicFramePr>
        <xdr:cNvPr id="17" name="Chart 16">
          <a:extLst>
            <a:ext uri="{FF2B5EF4-FFF2-40B4-BE49-F238E27FC236}">
              <a16:creationId xmlns:a16="http://schemas.microsoft.com/office/drawing/2014/main" id="{5729185C-2A5C-4820-B3D0-41E593901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14</xdr:row>
      <xdr:rowOff>0</xdr:rowOff>
    </xdr:from>
    <xdr:to>
      <xdr:col>6</xdr:col>
      <xdr:colOff>28575</xdr:colOff>
      <xdr:row>22</xdr:row>
      <xdr:rowOff>155448</xdr:rowOff>
    </xdr:to>
    <xdr:graphicFrame macro="">
      <xdr:nvGraphicFramePr>
        <xdr:cNvPr id="18" name="Chart 17">
          <a:extLst>
            <a:ext uri="{FF2B5EF4-FFF2-40B4-BE49-F238E27FC236}">
              <a16:creationId xmlns:a16="http://schemas.microsoft.com/office/drawing/2014/main" id="{0197BBBE-8113-4F1E-8C59-62B68F052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14</xdr:row>
      <xdr:rowOff>0</xdr:rowOff>
    </xdr:from>
    <xdr:to>
      <xdr:col>15</xdr:col>
      <xdr:colOff>28575</xdr:colOff>
      <xdr:row>22</xdr:row>
      <xdr:rowOff>155448</xdr:rowOff>
    </xdr:to>
    <xdr:graphicFrame macro="">
      <xdr:nvGraphicFramePr>
        <xdr:cNvPr id="19" name="Chart 18">
          <a:extLst>
            <a:ext uri="{FF2B5EF4-FFF2-40B4-BE49-F238E27FC236}">
              <a16:creationId xmlns:a16="http://schemas.microsoft.com/office/drawing/2014/main" id="{5CAEF2B4-1767-421F-A12F-7FBCAD945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14</xdr:row>
      <xdr:rowOff>0</xdr:rowOff>
    </xdr:from>
    <xdr:to>
      <xdr:col>26</xdr:col>
      <xdr:colOff>28575</xdr:colOff>
      <xdr:row>22</xdr:row>
      <xdr:rowOff>155448</xdr:rowOff>
    </xdr:to>
    <xdr:graphicFrame macro="">
      <xdr:nvGraphicFramePr>
        <xdr:cNvPr id="20" name="Chart 19">
          <a:extLst>
            <a:ext uri="{FF2B5EF4-FFF2-40B4-BE49-F238E27FC236}">
              <a16:creationId xmlns:a16="http://schemas.microsoft.com/office/drawing/2014/main" id="{1149BFC3-4FC1-4BF6-9BF4-B3D492AEC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24</xdr:row>
      <xdr:rowOff>0</xdr:rowOff>
    </xdr:from>
    <xdr:to>
      <xdr:col>26</xdr:col>
      <xdr:colOff>28575</xdr:colOff>
      <xdr:row>32</xdr:row>
      <xdr:rowOff>155448</xdr:rowOff>
    </xdr:to>
    <xdr:graphicFrame macro="">
      <xdr:nvGraphicFramePr>
        <xdr:cNvPr id="21" name="Chart 20">
          <a:extLst>
            <a:ext uri="{FF2B5EF4-FFF2-40B4-BE49-F238E27FC236}">
              <a16:creationId xmlns:a16="http://schemas.microsoft.com/office/drawing/2014/main" id="{F8C0E6C7-88C1-463A-AC29-DCDF79C36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34</xdr:row>
      <xdr:rowOff>0</xdr:rowOff>
    </xdr:from>
    <xdr:to>
      <xdr:col>26</xdr:col>
      <xdr:colOff>28575</xdr:colOff>
      <xdr:row>42</xdr:row>
      <xdr:rowOff>155448</xdr:rowOff>
    </xdr:to>
    <xdr:graphicFrame macro="">
      <xdr:nvGraphicFramePr>
        <xdr:cNvPr id="22" name="Chart 21">
          <a:extLst>
            <a:ext uri="{FF2B5EF4-FFF2-40B4-BE49-F238E27FC236}">
              <a16:creationId xmlns:a16="http://schemas.microsoft.com/office/drawing/2014/main" id="{99AF81ED-C895-4C14-9235-B8AF8FE60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44</xdr:row>
      <xdr:rowOff>0</xdr:rowOff>
    </xdr:from>
    <xdr:to>
      <xdr:col>26</xdr:col>
      <xdr:colOff>28575</xdr:colOff>
      <xdr:row>52</xdr:row>
      <xdr:rowOff>155448</xdr:rowOff>
    </xdr:to>
    <xdr:graphicFrame macro="">
      <xdr:nvGraphicFramePr>
        <xdr:cNvPr id="23" name="Chart 22">
          <a:extLst>
            <a:ext uri="{FF2B5EF4-FFF2-40B4-BE49-F238E27FC236}">
              <a16:creationId xmlns:a16="http://schemas.microsoft.com/office/drawing/2014/main" id="{B2C857B0-539E-4445-A353-8E1AF02FC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54</xdr:row>
      <xdr:rowOff>0</xdr:rowOff>
    </xdr:from>
    <xdr:to>
      <xdr:col>26</xdr:col>
      <xdr:colOff>28575</xdr:colOff>
      <xdr:row>62</xdr:row>
      <xdr:rowOff>155448</xdr:rowOff>
    </xdr:to>
    <xdr:graphicFrame macro="">
      <xdr:nvGraphicFramePr>
        <xdr:cNvPr id="24" name="Chart 23">
          <a:extLst>
            <a:ext uri="{FF2B5EF4-FFF2-40B4-BE49-F238E27FC236}">
              <a16:creationId xmlns:a16="http://schemas.microsoft.com/office/drawing/2014/main" id="{231BE7E8-E89B-4F73-A0FB-273CB12BC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556258</xdr:colOff>
      <xdr:row>67</xdr:row>
      <xdr:rowOff>38100</xdr:rowOff>
    </xdr:from>
    <xdr:to>
      <xdr:col>4</xdr:col>
      <xdr:colOff>73340</xdr:colOff>
      <xdr:row>69</xdr:row>
      <xdr:rowOff>91440</xdr:rowOff>
    </xdr:to>
    <xdr:sp macro="" textlink="$I$68">
      <xdr:nvSpPr>
        <xdr:cNvPr id="25" name="Rectangle 24">
          <a:extLst>
            <a:ext uri="{FF2B5EF4-FFF2-40B4-BE49-F238E27FC236}">
              <a16:creationId xmlns:a16="http://schemas.microsoft.com/office/drawing/2014/main" id="{C79601D7-DAD3-53A1-A7FB-5874E5D66604}"/>
            </a:ext>
          </a:extLst>
        </xdr:cNvPr>
        <xdr:cNvSpPr/>
      </xdr:nvSpPr>
      <xdr:spPr>
        <a:xfrm>
          <a:off x="1270633" y="11849100"/>
          <a:ext cx="731520" cy="3867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74A05789-F099-4683-A2F5-7CD05AA1803B}" type="TxLink">
            <a:rPr lang="en-US" sz="1800" b="1" i="0" u="none" strike="noStrike">
              <a:solidFill>
                <a:srgbClr val="E3032E"/>
              </a:solidFill>
              <a:latin typeface="Arial Nova Cond" panose="020B0506020202020204" pitchFamily="34" charset="0"/>
            </a:rPr>
            <a:pPr algn="ctr"/>
            <a:t>0%</a:t>
          </a:fld>
          <a:endParaRPr lang="en-US" sz="4800" b="1">
            <a:solidFill>
              <a:srgbClr val="E3032E"/>
            </a:solidFill>
            <a:latin typeface="Arial Nova Cond" panose="020B0506020202020204" pitchFamily="34" charset="0"/>
          </a:endParaRPr>
        </a:p>
      </xdr:txBody>
    </xdr:sp>
    <xdr:clientData/>
  </xdr:twoCellAnchor>
  <xdr:twoCellAnchor>
    <xdr:from>
      <xdr:col>35</xdr:col>
      <xdr:colOff>0</xdr:colOff>
      <xdr:row>14</xdr:row>
      <xdr:rowOff>0</xdr:rowOff>
    </xdr:from>
    <xdr:to>
      <xdr:col>40</xdr:col>
      <xdr:colOff>28575</xdr:colOff>
      <xdr:row>22</xdr:row>
      <xdr:rowOff>155448</xdr:rowOff>
    </xdr:to>
    <xdr:graphicFrame macro="">
      <xdr:nvGraphicFramePr>
        <xdr:cNvPr id="26" name="Chart 25">
          <a:extLst>
            <a:ext uri="{FF2B5EF4-FFF2-40B4-BE49-F238E27FC236}">
              <a16:creationId xmlns:a16="http://schemas.microsoft.com/office/drawing/2014/main" id="{8FDB599E-2D43-4B81-A6E4-87E57FC09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35</xdr:col>
      <xdr:colOff>0</xdr:colOff>
      <xdr:row>24</xdr:row>
      <xdr:rowOff>0</xdr:rowOff>
    </xdr:from>
    <xdr:to>
      <xdr:col>40</xdr:col>
      <xdr:colOff>28575</xdr:colOff>
      <xdr:row>32</xdr:row>
      <xdr:rowOff>155448</xdr:rowOff>
    </xdr:to>
    <xdr:graphicFrame macro="">
      <xdr:nvGraphicFramePr>
        <xdr:cNvPr id="27" name="Chart 26">
          <a:extLst>
            <a:ext uri="{FF2B5EF4-FFF2-40B4-BE49-F238E27FC236}">
              <a16:creationId xmlns:a16="http://schemas.microsoft.com/office/drawing/2014/main" id="{FE0D1A62-D527-4B21-A1CF-0668F8FEE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35</xdr:col>
      <xdr:colOff>0</xdr:colOff>
      <xdr:row>34</xdr:row>
      <xdr:rowOff>0</xdr:rowOff>
    </xdr:from>
    <xdr:to>
      <xdr:col>40</xdr:col>
      <xdr:colOff>28575</xdr:colOff>
      <xdr:row>42</xdr:row>
      <xdr:rowOff>155448</xdr:rowOff>
    </xdr:to>
    <xdr:graphicFrame macro="">
      <xdr:nvGraphicFramePr>
        <xdr:cNvPr id="28" name="Chart 27">
          <a:extLst>
            <a:ext uri="{FF2B5EF4-FFF2-40B4-BE49-F238E27FC236}">
              <a16:creationId xmlns:a16="http://schemas.microsoft.com/office/drawing/2014/main" id="{E5C87F57-EFAE-4B00-8619-7C0039EA2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35</xdr:col>
      <xdr:colOff>0</xdr:colOff>
      <xdr:row>44</xdr:row>
      <xdr:rowOff>0</xdr:rowOff>
    </xdr:from>
    <xdr:to>
      <xdr:col>40</xdr:col>
      <xdr:colOff>28575</xdr:colOff>
      <xdr:row>52</xdr:row>
      <xdr:rowOff>155448</xdr:rowOff>
    </xdr:to>
    <xdr:graphicFrame macro="">
      <xdr:nvGraphicFramePr>
        <xdr:cNvPr id="29" name="Chart 28">
          <a:extLst>
            <a:ext uri="{FF2B5EF4-FFF2-40B4-BE49-F238E27FC236}">
              <a16:creationId xmlns:a16="http://schemas.microsoft.com/office/drawing/2014/main" id="{67E007F4-B473-4CBD-B911-790827410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35</xdr:col>
      <xdr:colOff>0</xdr:colOff>
      <xdr:row>54</xdr:row>
      <xdr:rowOff>0</xdr:rowOff>
    </xdr:from>
    <xdr:to>
      <xdr:col>40</xdr:col>
      <xdr:colOff>28575</xdr:colOff>
      <xdr:row>62</xdr:row>
      <xdr:rowOff>155448</xdr:rowOff>
    </xdr:to>
    <xdr:graphicFrame macro="">
      <xdr:nvGraphicFramePr>
        <xdr:cNvPr id="30" name="Chart 29">
          <a:extLst>
            <a:ext uri="{FF2B5EF4-FFF2-40B4-BE49-F238E27FC236}">
              <a16:creationId xmlns:a16="http://schemas.microsoft.com/office/drawing/2014/main" id="{F6FB6666-1233-420E-9F06-BB4B19F5D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3</xdr:row>
      <xdr:rowOff>0</xdr:rowOff>
    </xdr:from>
    <xdr:to>
      <xdr:col>6</xdr:col>
      <xdr:colOff>38100</xdr:colOff>
      <xdr:row>12</xdr:row>
      <xdr:rowOff>148590</xdr:rowOff>
    </xdr:to>
    <xdr:graphicFrame macro="">
      <xdr:nvGraphicFramePr>
        <xdr:cNvPr id="31" name="Chart 30">
          <a:extLst>
            <a:ext uri="{FF2B5EF4-FFF2-40B4-BE49-F238E27FC236}">
              <a16:creationId xmlns:a16="http://schemas.microsoft.com/office/drawing/2014/main" id="{39FE19BD-5C9A-4787-A7A2-067B4496A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21</xdr:col>
      <xdr:colOff>0</xdr:colOff>
      <xdr:row>64</xdr:row>
      <xdr:rowOff>0</xdr:rowOff>
    </xdr:from>
    <xdr:to>
      <xdr:col>26</xdr:col>
      <xdr:colOff>28575</xdr:colOff>
      <xdr:row>72</xdr:row>
      <xdr:rowOff>136398</xdr:rowOff>
    </xdr:to>
    <xdr:graphicFrame macro="">
      <xdr:nvGraphicFramePr>
        <xdr:cNvPr id="2" name="Chart 1">
          <a:extLst>
            <a:ext uri="{FF2B5EF4-FFF2-40B4-BE49-F238E27FC236}">
              <a16:creationId xmlns:a16="http://schemas.microsoft.com/office/drawing/2014/main" id="{59463B3C-0667-4BA6-9C8C-B8E93EBF5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35</xdr:col>
      <xdr:colOff>0</xdr:colOff>
      <xdr:row>64</xdr:row>
      <xdr:rowOff>0</xdr:rowOff>
    </xdr:from>
    <xdr:to>
      <xdr:col>40</xdr:col>
      <xdr:colOff>28575</xdr:colOff>
      <xdr:row>72</xdr:row>
      <xdr:rowOff>136398</xdr:rowOff>
    </xdr:to>
    <xdr:graphicFrame macro="">
      <xdr:nvGraphicFramePr>
        <xdr:cNvPr id="3" name="Chart 2">
          <a:extLst>
            <a:ext uri="{FF2B5EF4-FFF2-40B4-BE49-F238E27FC236}">
              <a16:creationId xmlns:a16="http://schemas.microsoft.com/office/drawing/2014/main" id="{CC9C6656-7010-4934-890C-EB8D59EC4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0.30174</cdr:x>
      <cdr:y>0.38072</cdr:y>
    </cdr:from>
    <cdr:to>
      <cdr:x>0.69182</cdr:x>
      <cdr:y>0.638</cdr:y>
    </cdr:to>
    <cdr:sp macro="" textlink="Dashboard!$R$6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913966" y="603132"/>
          <a:ext cx="1181534" cy="40758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006C3BBF-A376-49E8-BDBD-557375E9385D}" type="TxLink">
            <a:rPr lang="en-US" sz="1800" b="1" i="0" u="none" strike="noStrike">
              <a:solidFill>
                <a:srgbClr val="E3032E"/>
              </a:solidFill>
              <a:latin typeface="Arial Nova Cond" panose="020B0506020202020204" pitchFamily="34" charset="0"/>
            </a:rPr>
            <a:pPr algn="ctr"/>
            <a:t>0%</a:t>
          </a:fld>
          <a:endParaRPr lang="en-US" sz="7200" b="1">
            <a:solidFill>
              <a:srgbClr val="E3032E"/>
            </a:solidFill>
            <a:latin typeface="Arial Nova Cond" panose="020B0506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0.38861</cdr:x>
      <cdr:y>0.3932</cdr:y>
    </cdr:from>
    <cdr:to>
      <cdr:x>0.62745</cdr:x>
      <cdr:y>0.65049</cdr:y>
    </cdr:to>
    <cdr:sp macro="" textlink="Dashboard!$I$5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1190220" y="585454"/>
          <a:ext cx="731520" cy="3830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98B970C1-0869-47C9-B626-9AA18658F362}"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0.36634</cdr:x>
      <cdr:y>0.3835</cdr:y>
    </cdr:from>
    <cdr:to>
      <cdr:x>0.60518</cdr:x>
      <cdr:y>0.64078</cdr:y>
    </cdr:to>
    <cdr:sp macro="" textlink="Dashboard!$R$5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1122012" y="571012"/>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347BAB29-A540-4193-AF1A-981FC8C60C6C}"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0.36634</cdr:x>
      <cdr:y>0.38835</cdr:y>
    </cdr:from>
    <cdr:to>
      <cdr:x>0.60518</cdr:x>
      <cdr:y>0.64563</cdr:y>
    </cdr:to>
    <cdr:sp macro="" textlink="Dashboard!$R$4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1122012" y="578233"/>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AB4C5CEA-EFDE-460A-9212-C53682239FDB}"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0.37624</cdr:x>
      <cdr:y>0.38835</cdr:y>
    </cdr:from>
    <cdr:to>
      <cdr:x>0.61508</cdr:x>
      <cdr:y>0.64563</cdr:y>
    </cdr:to>
    <cdr:sp macro="" textlink="Dashboard!$I$4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1152333" y="578233"/>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5E7381D9-E892-41BD-B4B1-AC4A25BD8A8F}"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0.37624</cdr:x>
      <cdr:y>0.39806</cdr:y>
    </cdr:from>
    <cdr:to>
      <cdr:x>0.61508</cdr:x>
      <cdr:y>0.65534</cdr:y>
    </cdr:to>
    <cdr:sp macro="" textlink="Dashboard!$I$3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1152333" y="592691"/>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33D728FA-9CA1-4F1E-AC74-882FA50741AB}"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0.36634</cdr:x>
      <cdr:y>0.3835</cdr:y>
    </cdr:from>
    <cdr:to>
      <cdr:x>0.60518</cdr:x>
      <cdr:y>0.64078</cdr:y>
    </cdr:to>
    <cdr:sp macro="" textlink="Dashboard!$R$3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1122012" y="571012"/>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0A104C7D-3ED2-40E5-A68D-DE62134CA921}"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0.36634</cdr:x>
      <cdr:y>0.3835</cdr:y>
    </cdr:from>
    <cdr:to>
      <cdr:x>0.60518</cdr:x>
      <cdr:y>0.64078</cdr:y>
    </cdr:to>
    <cdr:sp macro="" textlink="Dashboard!$R$2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1122012" y="571012"/>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1AEF60DA-412C-4A88-AB21-405766CBF4BC}"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0.30232</cdr:x>
      <cdr:y>0.38673</cdr:y>
    </cdr:from>
    <cdr:to>
      <cdr:x>0.68924</cdr:x>
      <cdr:y>0.64401</cdr:y>
    </cdr:to>
    <cdr:sp macro="" textlink="Dashboard!$I$2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952556" y="620024"/>
          <a:ext cx="1219144" cy="41248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6C78935B-D6E0-4930-BE3C-26532B20B9D1}"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0.37294</cdr:x>
      <cdr:y>0.38673</cdr:y>
    </cdr:from>
    <cdr:to>
      <cdr:x>0.61086</cdr:x>
      <cdr:y>0.64401</cdr:y>
    </cdr:to>
    <cdr:sp macro="" textlink="Dashboard!$I$1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1146667" y="590555"/>
          <a:ext cx="731520" cy="39287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289D1AF-9ADB-49E4-B8AB-2E7B15D0AC95}" type="TxLink">
            <a:rPr lang="en-US" sz="1800" b="1" i="0" u="none" strike="noStrike">
              <a:solidFill>
                <a:srgbClr val="E3032E"/>
              </a:solidFill>
              <a:latin typeface="Arial Nova Cond" panose="020B0506020202020204" pitchFamily="34" charset="0"/>
            </a:rPr>
            <a:pPr algn="ctr"/>
            <a:t>0%</a:t>
          </a:fld>
          <a:endParaRPr lang="en-US" sz="1800" b="1">
            <a:solidFill>
              <a:srgbClr val="E3032E"/>
            </a:solidFill>
            <a:latin typeface="Arial Nova Cond" panose="020B0506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0.37789</cdr:x>
      <cdr:y>0.39644</cdr:y>
    </cdr:from>
    <cdr:to>
      <cdr:x>0.61581</cdr:x>
      <cdr:y>0.65372</cdr:y>
    </cdr:to>
    <cdr:sp macro="" textlink="Dashboard!$R$18">
      <cdr:nvSpPr>
        <cdr:cNvPr id="2" name="Rectangle 1">
          <a:extLst xmlns:a="http://schemas.openxmlformats.org/drawingml/2006/main">
            <a:ext uri="{FF2B5EF4-FFF2-40B4-BE49-F238E27FC236}">
              <a16:creationId xmlns:a16="http://schemas.microsoft.com/office/drawing/2014/main" id="{5BAFE95B-6640-9808-214D-5144035F3A8C}"/>
            </a:ext>
          </a:extLst>
        </cdr:cNvPr>
        <cdr:cNvSpPr/>
      </cdr:nvSpPr>
      <cdr:spPr>
        <a:xfrm xmlns:a="http://schemas.openxmlformats.org/drawingml/2006/main">
          <a:off x="1161887" y="605383"/>
          <a:ext cx="731520" cy="39287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4BFD52CF-63E2-473E-A7A2-CDA823A75AF7}" type="TxLink">
            <a:rPr lang="en-US" sz="1800" b="1" i="0" u="none" strike="noStrike">
              <a:solidFill>
                <a:srgbClr val="E3032E"/>
              </a:solidFill>
              <a:latin typeface="Arial Nova Cond" panose="020B0506020202020204" pitchFamily="34" charset="0"/>
            </a:rPr>
            <a:pPr algn="ctr"/>
            <a:t>0%</a:t>
          </a:fld>
          <a:endParaRPr lang="en-US" sz="1800" b="1">
            <a:solidFill>
              <a:srgbClr val="E3032E"/>
            </a:solidFill>
            <a:latin typeface="Arial Nova Cond" panose="020B0506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0.36634</cdr:x>
      <cdr:y>0.3835</cdr:y>
    </cdr:from>
    <cdr:to>
      <cdr:x>0.60518</cdr:x>
      <cdr:y>0.64078</cdr:y>
    </cdr:to>
    <cdr:sp macro="" textlink="Dashboard!$AC$18">
      <cdr:nvSpPr>
        <cdr:cNvPr id="2" name="Rectangle 1">
          <a:extLst xmlns:a="http://schemas.openxmlformats.org/drawingml/2006/main">
            <a:ext uri="{FF2B5EF4-FFF2-40B4-BE49-F238E27FC236}">
              <a16:creationId xmlns:a16="http://schemas.microsoft.com/office/drawing/2014/main" id="{F5C7C7E3-2E3D-1103-4855-11C9264079E7}"/>
            </a:ext>
          </a:extLst>
        </cdr:cNvPr>
        <cdr:cNvSpPr/>
      </cdr:nvSpPr>
      <cdr:spPr>
        <a:xfrm xmlns:a="http://schemas.openxmlformats.org/drawingml/2006/main">
          <a:off x="1122013" y="571012"/>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1134314-E163-49F6-8DD2-3849CD49B550}"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0.36634</cdr:x>
      <cdr:y>0.3835</cdr:y>
    </cdr:from>
    <cdr:to>
      <cdr:x>0.60518</cdr:x>
      <cdr:y>0.64078</cdr:y>
    </cdr:to>
    <cdr:sp macro="" textlink="Dashboard!$AC$28">
      <cdr:nvSpPr>
        <cdr:cNvPr id="2" name="Rectangle 1">
          <a:extLst xmlns:a="http://schemas.openxmlformats.org/drawingml/2006/main">
            <a:ext uri="{FF2B5EF4-FFF2-40B4-BE49-F238E27FC236}">
              <a16:creationId xmlns:a16="http://schemas.microsoft.com/office/drawing/2014/main" id="{F5C7C7E3-2E3D-1103-4855-11C9264079E7}"/>
            </a:ext>
          </a:extLst>
        </cdr:cNvPr>
        <cdr:cNvSpPr/>
      </cdr:nvSpPr>
      <cdr:spPr>
        <a:xfrm xmlns:a="http://schemas.openxmlformats.org/drawingml/2006/main">
          <a:off x="1122013" y="571012"/>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143474A8-307B-4FFD-AE57-02259888FB9B}"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0.36634</cdr:x>
      <cdr:y>0.38835</cdr:y>
    </cdr:from>
    <cdr:to>
      <cdr:x>0.60518</cdr:x>
      <cdr:y>0.64563</cdr:y>
    </cdr:to>
    <cdr:sp macro="" textlink="Dashboard!$AC$38">
      <cdr:nvSpPr>
        <cdr:cNvPr id="2" name="Rectangle 1">
          <a:extLst xmlns:a="http://schemas.openxmlformats.org/drawingml/2006/main">
            <a:ext uri="{FF2B5EF4-FFF2-40B4-BE49-F238E27FC236}">
              <a16:creationId xmlns:a16="http://schemas.microsoft.com/office/drawing/2014/main" id="{F5C7C7E3-2E3D-1103-4855-11C9264079E7}"/>
            </a:ext>
          </a:extLst>
        </cdr:cNvPr>
        <cdr:cNvSpPr/>
      </cdr:nvSpPr>
      <cdr:spPr>
        <a:xfrm xmlns:a="http://schemas.openxmlformats.org/drawingml/2006/main">
          <a:off x="1122013" y="578233"/>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3DD7D6A8-EA02-4119-AD25-752B3EF91508}"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0.36634</cdr:x>
      <cdr:y>0.3835</cdr:y>
    </cdr:from>
    <cdr:to>
      <cdr:x>0.60518</cdr:x>
      <cdr:y>0.64078</cdr:y>
    </cdr:to>
    <cdr:sp macro="" textlink="Dashboard!$AC$48">
      <cdr:nvSpPr>
        <cdr:cNvPr id="2" name="Rectangle 1">
          <a:extLst xmlns:a="http://schemas.openxmlformats.org/drawingml/2006/main">
            <a:ext uri="{FF2B5EF4-FFF2-40B4-BE49-F238E27FC236}">
              <a16:creationId xmlns:a16="http://schemas.microsoft.com/office/drawing/2014/main" id="{9BE55D0F-BD5A-6663-2582-22A81EF0731A}"/>
            </a:ext>
          </a:extLst>
        </cdr:cNvPr>
        <cdr:cNvSpPr/>
      </cdr:nvSpPr>
      <cdr:spPr>
        <a:xfrm xmlns:a="http://schemas.openxmlformats.org/drawingml/2006/main">
          <a:off x="1122013" y="571012"/>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E05D19B-5B73-4F7D-9A9A-09DC170A79CE}" type="TxLink">
            <a:rPr lang="en-US" sz="1800" b="1" i="0" u="none" strike="noStrike">
              <a:solidFill>
                <a:srgbClr val="E3032E"/>
              </a:solidFill>
              <a:latin typeface="Arial Nova Cond" panose="020B0506020202020204" pitchFamily="34" charset="0"/>
            </a:rPr>
            <a:pPr algn="ctr"/>
            <a:t>0%</a:t>
          </a:fld>
          <a:endParaRPr lang="en-US" sz="4800" b="1">
            <a:solidFill>
              <a:srgbClr val="E3032E"/>
            </a:solidFill>
            <a:latin typeface="Arial Nova Cond" panose="020B0506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0.36634</cdr:x>
      <cdr:y>0.3835</cdr:y>
    </cdr:from>
    <cdr:to>
      <cdr:x>0.60518</cdr:x>
      <cdr:y>0.64078</cdr:y>
    </cdr:to>
    <cdr:sp macro="" textlink="Dashboard!$AC$58">
      <cdr:nvSpPr>
        <cdr:cNvPr id="2" name="Rectangle 1">
          <a:extLst xmlns:a="http://schemas.openxmlformats.org/drawingml/2006/main">
            <a:ext uri="{FF2B5EF4-FFF2-40B4-BE49-F238E27FC236}">
              <a16:creationId xmlns:a16="http://schemas.microsoft.com/office/drawing/2014/main" id="{C1B9E827-17B7-9934-50CF-C0D597AF367A}"/>
            </a:ext>
          </a:extLst>
        </cdr:cNvPr>
        <cdr:cNvSpPr/>
      </cdr:nvSpPr>
      <cdr:spPr>
        <a:xfrm xmlns:a="http://schemas.openxmlformats.org/drawingml/2006/main">
          <a:off x="1122013" y="571012"/>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5B2D5507-D578-4117-A33C-2395FBEE47CD}" type="TxLink">
            <a:rPr lang="en-US" sz="1800" b="1" i="0" u="none" strike="noStrike">
              <a:solidFill>
                <a:srgbClr val="E3032E"/>
              </a:solidFill>
              <a:latin typeface="Arial Nova Cond" panose="020B0506020202020204" pitchFamily="34" charset="0"/>
            </a:rPr>
            <a:pPr algn="ctr"/>
            <a:t>0%</a:t>
          </a:fld>
          <a:endParaRPr lang="en-US" sz="7200" b="1">
            <a:solidFill>
              <a:srgbClr val="E3032E"/>
            </a:solidFill>
            <a:latin typeface="Arial Nova Cond" panose="020B0506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0.37294</cdr:x>
      <cdr:y>0.38673</cdr:y>
    </cdr:from>
    <cdr:to>
      <cdr:x>0.61178</cdr:x>
      <cdr:y>0.64401</cdr:y>
    </cdr:to>
    <cdr:sp macro="" textlink="Dashboard!$AQ$1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1142226" y="575821"/>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9035B28C-0D65-47DD-8D59-D948A990B882}" type="TxLink">
            <a:rPr lang="en-US" sz="1800" b="1" i="0" u="none" strike="noStrike">
              <a:solidFill>
                <a:srgbClr val="E3032E"/>
              </a:solidFill>
              <a:latin typeface="Arial Nova Cond" panose="020B0506020202020204" pitchFamily="34" charset="0"/>
            </a:rPr>
            <a:pPr algn="ctr"/>
            <a:t>0%</a:t>
          </a:fld>
          <a:endParaRPr lang="en-US" sz="1800" b="1">
            <a:solidFill>
              <a:srgbClr val="E3032E"/>
            </a:solidFill>
            <a:latin typeface="Arial Nova Cond" panose="020B0506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0.37294</cdr:x>
      <cdr:y>0.38673</cdr:y>
    </cdr:from>
    <cdr:to>
      <cdr:x>0.61178</cdr:x>
      <cdr:y>0.64401</cdr:y>
    </cdr:to>
    <cdr:sp macro="" textlink="Dashboard!$AQ$2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1142226" y="575821"/>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D23637D5-AA3D-4F4A-9869-E6FED5D84A77}"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0.37294</cdr:x>
      <cdr:y>0.38673</cdr:y>
    </cdr:from>
    <cdr:to>
      <cdr:x>0.61178</cdr:x>
      <cdr:y>0.64401</cdr:y>
    </cdr:to>
    <cdr:sp macro="" textlink="Dashboard!$AQ$3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1142226" y="575821"/>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945063F-1B61-4859-8356-BC4E9D8DEEA1}"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0.37294</cdr:x>
      <cdr:y>0.38673</cdr:y>
    </cdr:from>
    <cdr:to>
      <cdr:x>0.61178</cdr:x>
      <cdr:y>0.64401</cdr:y>
    </cdr:to>
    <cdr:sp macro="" textlink="Dashboard!$AQ$4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1142226" y="575821"/>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09D4250D-35BA-45E0-B1F0-C8C433916CC0}"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0.37294</cdr:x>
      <cdr:y>0.38673</cdr:y>
    </cdr:from>
    <cdr:to>
      <cdr:x>0.61178</cdr:x>
      <cdr:y>0.64401</cdr:y>
    </cdr:to>
    <cdr:sp macro="" textlink="Dashboard!$AQ$5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1142226" y="575821"/>
          <a:ext cx="731520" cy="38307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771614FD-82B6-4604-9D65-7F4B1F74C19C}" type="TxLink">
            <a:rPr lang="en-US" sz="1800" b="1" i="0" u="none" strike="noStrike">
              <a:solidFill>
                <a:srgbClr val="E3032E"/>
              </a:solidFill>
              <a:latin typeface="Arial Nova Cond" panose="020B0506020202020204" pitchFamily="34" charset="0"/>
            </a:rPr>
            <a:pPr algn="ctr"/>
            <a:t>0%</a:t>
          </a:fld>
          <a:endParaRPr lang="en-US" sz="3200" b="1">
            <a:solidFill>
              <a:srgbClr val="E3032E"/>
            </a:solidFill>
            <a:latin typeface="Arial Nova Cond" panose="020B0506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0.37294</cdr:x>
      <cdr:y>0.38673</cdr:y>
    </cdr:from>
    <cdr:to>
      <cdr:x>0.60998</cdr:x>
      <cdr:y>0.64401</cdr:y>
    </cdr:to>
    <cdr:sp macro="" textlink="Dashboard!$I$7">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1150929" y="654208"/>
          <a:ext cx="731520" cy="4352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D64496DF-CFDD-491A-896E-1A748048DCDE}" type="TxLink">
            <a:rPr lang="en-US" sz="1800" b="1" i="0" u="none" strike="noStrike">
              <a:solidFill>
                <a:srgbClr val="E3032E"/>
              </a:solidFill>
              <a:latin typeface="Arial Nova Cond" panose="020B0506020202020204" pitchFamily="34" charset="0"/>
            </a:rPr>
            <a:pPr algn="ctr"/>
            <a:t>0%</a:t>
          </a:fld>
          <a:endParaRPr lang="en-US" sz="4800" b="1">
            <a:solidFill>
              <a:srgbClr val="E3032E"/>
            </a:solidFill>
            <a:latin typeface="Arial Nova Cond" panose="020B0506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0.28433</cdr:x>
      <cdr:y>0.35546</cdr:y>
    </cdr:from>
    <cdr:to>
      <cdr:x>0.69703</cdr:x>
      <cdr:y>0.64407</cdr:y>
    </cdr:to>
    <cdr:sp macro="" textlink="Dashboard!$AC$6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874206" y="541457"/>
          <a:ext cx="1268919" cy="43961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4F952F6B-F12B-4ED1-916C-5A899BE1F920}" type="TxLink">
            <a:rPr lang="en-US" sz="1800" b="1" i="0" u="none" strike="noStrike">
              <a:solidFill>
                <a:srgbClr val="E3032E"/>
              </a:solidFill>
              <a:latin typeface="Arial Nova Cond" panose="020B0506020202020204" pitchFamily="34" charset="0"/>
            </a:rPr>
            <a:pPr algn="ctr"/>
            <a:t>0%</a:t>
          </a:fld>
          <a:endParaRPr lang="en-US" sz="11500" b="1">
            <a:solidFill>
              <a:srgbClr val="E3032E"/>
            </a:solidFill>
            <a:latin typeface="Arial Nova Cond" panose="020B0506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0.38036</cdr:x>
      <cdr:y>0.38673</cdr:y>
    </cdr:from>
    <cdr:to>
      <cdr:x>0.6192</cdr:x>
      <cdr:y>0.64401</cdr:y>
    </cdr:to>
    <cdr:sp macro="" textlink="Dashboard!$AQ$68">
      <cdr:nvSpPr>
        <cdr:cNvPr id="2" name="Rectangle 1">
          <a:extLst xmlns:a="http://schemas.openxmlformats.org/drawingml/2006/main">
            <a:ext uri="{FF2B5EF4-FFF2-40B4-BE49-F238E27FC236}">
              <a16:creationId xmlns:a16="http://schemas.microsoft.com/office/drawing/2014/main" id="{C79601D7-DAD3-53A1-A7FB-5874E5D66604}"/>
            </a:ext>
          </a:extLst>
        </cdr:cNvPr>
        <cdr:cNvSpPr/>
      </cdr:nvSpPr>
      <cdr:spPr>
        <a:xfrm xmlns:a="http://schemas.openxmlformats.org/drawingml/2006/main">
          <a:off x="1164952" y="576189"/>
          <a:ext cx="731520" cy="38332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077F62A2-5450-42AC-B417-71B07FF2BDE4}" type="TxLink">
            <a:rPr lang="en-US" sz="1800" b="1" i="0" u="none" strike="noStrike">
              <a:solidFill>
                <a:srgbClr val="E3032E"/>
              </a:solidFill>
              <a:latin typeface="Arial Nova Cond" panose="020B0506020202020204" pitchFamily="34" charset="0"/>
            </a:rPr>
            <a:pPr algn="ctr"/>
            <a:t>0%</a:t>
          </a:fld>
          <a:endParaRPr lang="en-US" sz="11500" b="1">
            <a:solidFill>
              <a:srgbClr val="E3032E"/>
            </a:solidFill>
            <a:latin typeface="Arial Nova Cond" panose="020B0506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net.eiopa.europa.eu/Users/tbento/AppData/Local/Microsoft/Windows/Temporary%20Internet%20Files/Content.Outlook/2YCNGMEP/SGSEC%202018%20001%20rev%201%20(Draft%20Third%20country%20branches%20questionnai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andbox%20and%20Innovation%20Hub%20survey%20responses%20Apr.%202018\Survey%20responses%20-%20distribution%20to%20TF\N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eiopa.europa.eu/Users/apapaetis/AppData/Local/Microsoft/Windows/INetCache/Content.Outlook/4GY94SNX/EBA%20%20ESMA%20crypto-asset%20stocktacking%20excercise%20Q1%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P-BY-STEP INSTRUCTIONS"/>
      <sheetName val="Sheet2"/>
      <sheetName val="Incoming branches"/>
      <sheetName val="Outgoing branches"/>
      <sheetName val="Sheet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P-BY-STEP INSTRUCTIONS"/>
      <sheetName val="Survey - Sandbox"/>
      <sheetName val="Sandbox regulatory requirements"/>
      <sheetName val="Survey - Innovation Hub"/>
      <sheetName val="Survey - Other initiatives"/>
      <sheetName val="Sheet1"/>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ground and instructions"/>
      <sheetName val="Contact point"/>
      <sheetName val="Tab 1"/>
      <sheetName val="Tab 2"/>
      <sheetName val="Tab 3"/>
      <sheetName val="Tab 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80B8-A56F-41F8-89B6-67C180FA1D61}">
  <sheetPr codeName="Sheet2">
    <tabColor theme="7" tint="0.59999389629810485"/>
  </sheetPr>
  <dimension ref="B1:K122"/>
  <sheetViews>
    <sheetView zoomScale="90" zoomScaleNormal="90" workbookViewId="0">
      <pane xSplit="11" ySplit="6" topLeftCell="L11" activePane="bottomRight" state="frozen"/>
      <selection pane="topRight" activeCell="L1" sqref="L1"/>
      <selection pane="bottomLeft" activeCell="A7" sqref="A7"/>
      <selection pane="bottomRight" activeCell="J6" sqref="J6"/>
    </sheetView>
  </sheetViews>
  <sheetFormatPr defaultColWidth="8.88671875" defaultRowHeight="13.8" x14ac:dyDescent="0.25"/>
  <cols>
    <col min="1" max="1" width="1.6640625" style="15" customWidth="1"/>
    <col min="2" max="2" width="27.5546875" style="15" customWidth="1"/>
    <col min="3" max="3" width="30" style="15" customWidth="1"/>
    <col min="4" max="7" width="20.44140625" style="15" customWidth="1"/>
    <col min="8" max="10" width="16.5546875" style="15" customWidth="1"/>
    <col min="11" max="11" width="29.88671875" style="15" customWidth="1"/>
    <col min="12" max="12" width="1.44140625" style="15" customWidth="1"/>
    <col min="13" max="16384" width="8.88671875" style="15"/>
  </cols>
  <sheetData>
    <row r="1" spans="2:11" ht="3.6" customHeight="1" x14ac:dyDescent="0.25">
      <c r="B1" s="14"/>
      <c r="C1" s="14"/>
      <c r="D1" s="14"/>
      <c r="E1" s="14"/>
      <c r="F1" s="14"/>
      <c r="G1" s="14"/>
      <c r="H1" s="14"/>
      <c r="I1" s="14"/>
      <c r="J1" s="14"/>
      <c r="K1" s="14"/>
    </row>
    <row r="2" spans="2:11" ht="18" customHeight="1" x14ac:dyDescent="0.25">
      <c r="B2" s="101" t="e" vm="1">
        <v>#VALUE!</v>
      </c>
      <c r="C2" s="101"/>
      <c r="D2" s="102"/>
      <c r="E2" s="95" t="s">
        <v>177</v>
      </c>
      <c r="F2" s="96"/>
      <c r="G2" s="96"/>
      <c r="H2" s="96"/>
      <c r="I2" s="96"/>
      <c r="J2" s="96"/>
      <c r="K2" s="96"/>
    </row>
    <row r="3" spans="2:11" ht="18" customHeight="1" x14ac:dyDescent="0.25">
      <c r="B3" s="101"/>
      <c r="C3" s="101"/>
      <c r="D3" s="102"/>
      <c r="E3" s="96"/>
      <c r="F3" s="96"/>
      <c r="G3" s="96"/>
      <c r="H3" s="96"/>
      <c r="I3" s="96"/>
      <c r="J3" s="96"/>
      <c r="K3" s="96"/>
    </row>
    <row r="4" spans="2:11" ht="81.599999999999994" customHeight="1" x14ac:dyDescent="0.25">
      <c r="B4" s="101"/>
      <c r="C4" s="101"/>
      <c r="D4" s="102"/>
      <c r="E4" s="96"/>
      <c r="F4" s="96"/>
      <c r="G4" s="96"/>
      <c r="H4" s="96"/>
      <c r="I4" s="96"/>
      <c r="J4" s="96"/>
      <c r="K4" s="96"/>
    </row>
    <row r="5" spans="2:11" ht="21" customHeight="1" x14ac:dyDescent="0.25">
      <c r="B5" s="54" t="s">
        <v>178</v>
      </c>
      <c r="C5" s="97" t="s">
        <v>181</v>
      </c>
      <c r="D5" s="97"/>
      <c r="E5" s="97"/>
      <c r="F5" s="97"/>
      <c r="G5" s="97"/>
      <c r="H5" s="97"/>
      <c r="I5" s="97"/>
      <c r="J5" s="97"/>
      <c r="K5" s="98"/>
    </row>
    <row r="6" spans="2:11" x14ac:dyDescent="0.25">
      <c r="B6" s="18"/>
      <c r="C6" s="18"/>
      <c r="D6" s="18"/>
      <c r="E6" s="18"/>
      <c r="F6" s="18"/>
      <c r="G6" s="19"/>
      <c r="H6" s="19"/>
      <c r="I6" s="19"/>
      <c r="J6" s="19"/>
      <c r="K6" s="19"/>
    </row>
    <row r="7" spans="2:11" ht="12" customHeight="1" x14ac:dyDescent="0.25">
      <c r="B7" s="18"/>
      <c r="C7" s="18"/>
      <c r="D7" s="18"/>
      <c r="E7" s="18"/>
      <c r="F7" s="18"/>
      <c r="G7" s="19"/>
      <c r="H7" s="19"/>
      <c r="I7" s="19"/>
      <c r="J7" s="19"/>
      <c r="K7" s="19"/>
    </row>
    <row r="8" spans="2:11" ht="24" customHeight="1" x14ac:dyDescent="0.25">
      <c r="B8" s="74" t="s">
        <v>179</v>
      </c>
      <c r="C8" s="74"/>
      <c r="D8" s="74"/>
      <c r="E8" s="74"/>
      <c r="F8" s="74"/>
      <c r="G8" s="74"/>
      <c r="H8" s="74"/>
      <c r="I8" s="74"/>
      <c r="J8" s="74"/>
      <c r="K8" s="74"/>
    </row>
    <row r="9" spans="2:11" ht="97.2" customHeight="1" x14ac:dyDescent="0.25">
      <c r="B9" s="99" t="s">
        <v>666</v>
      </c>
      <c r="C9" s="99"/>
      <c r="D9" s="99"/>
      <c r="E9" s="99"/>
      <c r="F9" s="99"/>
      <c r="G9" s="99"/>
      <c r="H9" s="99"/>
      <c r="I9" s="99"/>
      <c r="J9" s="99"/>
      <c r="K9" s="99"/>
    </row>
    <row r="10" spans="2:11" ht="174.6" customHeight="1" x14ac:dyDescent="0.25">
      <c r="B10" s="100" t="s">
        <v>651</v>
      </c>
      <c r="C10" s="100"/>
      <c r="D10" s="100"/>
      <c r="E10" s="100"/>
      <c r="F10" s="84" t="s">
        <v>640</v>
      </c>
      <c r="G10" s="84"/>
      <c r="H10" s="84"/>
      <c r="I10" s="84"/>
      <c r="J10" s="84"/>
      <c r="K10" s="84"/>
    </row>
    <row r="11" spans="2:11" ht="7.35" customHeight="1" x14ac:dyDescent="0.25">
      <c r="B11" s="18"/>
      <c r="C11" s="18"/>
      <c r="D11" s="18"/>
      <c r="E11" s="18"/>
      <c r="F11" s="18"/>
      <c r="G11" s="19"/>
      <c r="H11" s="19"/>
      <c r="I11" s="19"/>
      <c r="J11" s="19"/>
      <c r="K11" s="19"/>
    </row>
    <row r="12" spans="2:11" ht="24" customHeight="1" x14ac:dyDescent="0.25">
      <c r="B12" s="74" t="s">
        <v>188</v>
      </c>
      <c r="C12" s="74"/>
      <c r="D12" s="74"/>
      <c r="E12" s="74"/>
      <c r="F12" s="74"/>
      <c r="G12" s="74"/>
      <c r="H12" s="74"/>
      <c r="I12" s="74"/>
      <c r="J12" s="74"/>
      <c r="K12" s="74"/>
    </row>
    <row r="13" spans="2:11" ht="106.65" customHeight="1" x14ac:dyDescent="0.25">
      <c r="B13" s="99" t="s">
        <v>656</v>
      </c>
      <c r="C13" s="99"/>
      <c r="D13" s="99"/>
      <c r="E13" s="99"/>
      <c r="F13" s="99"/>
      <c r="G13" s="99"/>
      <c r="H13" s="99"/>
      <c r="I13" s="99"/>
      <c r="J13" s="99"/>
      <c r="K13" s="99"/>
    </row>
    <row r="14" spans="2:11" ht="55.65" customHeight="1" x14ac:dyDescent="0.25">
      <c r="B14" s="99"/>
      <c r="C14" s="99"/>
      <c r="D14" s="99"/>
      <c r="E14" s="99"/>
      <c r="F14" s="99"/>
      <c r="G14" s="99"/>
      <c r="H14" s="99"/>
      <c r="I14" s="99"/>
      <c r="J14" s="99"/>
      <c r="K14" s="99"/>
    </row>
    <row r="15" spans="2:11" x14ac:dyDescent="0.25">
      <c r="B15" s="56" t="s">
        <v>81</v>
      </c>
      <c r="C15" s="27" t="s">
        <v>82</v>
      </c>
      <c r="D15" s="27" t="s">
        <v>83</v>
      </c>
      <c r="E15" s="16"/>
      <c r="F15" s="16"/>
      <c r="G15" s="16"/>
      <c r="H15" s="16"/>
      <c r="I15" s="16"/>
      <c r="J15" s="16"/>
      <c r="K15" s="16"/>
    </row>
    <row r="16" spans="2:11" x14ac:dyDescent="0.25">
      <c r="B16" s="55" t="s">
        <v>490</v>
      </c>
      <c r="C16" s="28" t="s">
        <v>492</v>
      </c>
      <c r="D16" s="29" t="s">
        <v>491</v>
      </c>
      <c r="E16" s="16"/>
      <c r="F16" s="16"/>
      <c r="G16" s="16"/>
      <c r="H16" s="16"/>
      <c r="I16" s="16"/>
      <c r="J16" s="16"/>
      <c r="K16" s="16"/>
    </row>
    <row r="17" spans="2:11" x14ac:dyDescent="0.25">
      <c r="B17" s="55" t="s">
        <v>84</v>
      </c>
      <c r="C17" s="28">
        <v>0</v>
      </c>
      <c r="D17" s="29" t="s">
        <v>85</v>
      </c>
      <c r="E17" s="16"/>
      <c r="F17" s="16"/>
      <c r="G17" s="16"/>
      <c r="H17" s="16"/>
      <c r="I17" s="16"/>
      <c r="J17" s="16"/>
      <c r="K17" s="16"/>
    </row>
    <row r="18" spans="2:11" x14ac:dyDescent="0.25">
      <c r="B18" s="55" t="s">
        <v>86</v>
      </c>
      <c r="C18" s="28">
        <v>0.25</v>
      </c>
      <c r="D18" s="29" t="s">
        <v>87</v>
      </c>
      <c r="E18" s="16"/>
      <c r="F18" s="16"/>
      <c r="G18" s="16"/>
      <c r="H18" s="16"/>
      <c r="I18" s="16"/>
      <c r="J18" s="16"/>
      <c r="K18" s="16"/>
    </row>
    <row r="19" spans="2:11" x14ac:dyDescent="0.25">
      <c r="B19" s="55" t="s">
        <v>88</v>
      </c>
      <c r="C19" s="28">
        <v>0.5</v>
      </c>
      <c r="D19" s="29" t="s">
        <v>89</v>
      </c>
      <c r="E19" s="16"/>
      <c r="F19" s="16"/>
      <c r="G19" s="16"/>
      <c r="H19" s="16"/>
      <c r="I19" s="16"/>
      <c r="J19" s="16"/>
      <c r="K19" s="16"/>
    </row>
    <row r="20" spans="2:11" x14ac:dyDescent="0.25">
      <c r="B20" s="55" t="s">
        <v>90</v>
      </c>
      <c r="C20" s="28">
        <v>0.75</v>
      </c>
      <c r="D20" s="29" t="s">
        <v>91</v>
      </c>
      <c r="E20" s="16"/>
      <c r="F20" s="16"/>
      <c r="G20" s="16"/>
      <c r="H20" s="16"/>
      <c r="I20" s="16"/>
      <c r="J20" s="16"/>
      <c r="K20" s="16"/>
    </row>
    <row r="21" spans="2:11" x14ac:dyDescent="0.25">
      <c r="B21" s="55" t="s">
        <v>92</v>
      </c>
      <c r="C21" s="28">
        <v>1</v>
      </c>
      <c r="D21" s="29" t="s">
        <v>93</v>
      </c>
      <c r="E21" s="26"/>
      <c r="F21" s="26"/>
      <c r="G21" s="26"/>
      <c r="H21" s="26"/>
      <c r="I21" s="26"/>
      <c r="J21" s="26"/>
      <c r="K21" s="26"/>
    </row>
    <row r="22" spans="2:11" ht="207" customHeight="1" x14ac:dyDescent="0.25">
      <c r="B22" s="99" t="s">
        <v>657</v>
      </c>
      <c r="C22" s="99"/>
      <c r="D22" s="99"/>
      <c r="E22" s="99"/>
      <c r="F22" s="99"/>
      <c r="G22" s="99"/>
      <c r="H22" s="99"/>
      <c r="I22" s="99"/>
      <c r="J22" s="99"/>
      <c r="K22" s="99"/>
    </row>
    <row r="23" spans="2:11" ht="7.35" customHeight="1" x14ac:dyDescent="0.25">
      <c r="B23" s="18"/>
      <c r="C23" s="18"/>
      <c r="D23" s="18"/>
      <c r="E23" s="18"/>
      <c r="F23" s="18"/>
      <c r="G23" s="19"/>
      <c r="H23" s="19"/>
      <c r="I23" s="19"/>
      <c r="J23" s="19"/>
      <c r="K23" s="19"/>
    </row>
    <row r="24" spans="2:11" ht="21" customHeight="1" x14ac:dyDescent="0.25">
      <c r="B24" s="74" t="s">
        <v>182</v>
      </c>
      <c r="C24" s="74"/>
      <c r="D24" s="74"/>
      <c r="E24" s="74"/>
      <c r="F24" s="74"/>
      <c r="G24" s="74"/>
      <c r="H24" s="74"/>
      <c r="I24" s="74"/>
      <c r="J24" s="74"/>
      <c r="K24" s="74"/>
    </row>
    <row r="25" spans="2:11" ht="66" customHeight="1" x14ac:dyDescent="0.25">
      <c r="B25" s="99" t="s">
        <v>658</v>
      </c>
      <c r="C25" s="99"/>
      <c r="D25" s="99"/>
      <c r="E25" s="99"/>
      <c r="F25" s="99"/>
      <c r="G25" s="99"/>
      <c r="H25" s="99"/>
      <c r="I25" s="99"/>
      <c r="J25" s="99"/>
      <c r="K25" s="99"/>
    </row>
    <row r="26" spans="2:11" x14ac:dyDescent="0.25">
      <c r="B26" s="56" t="s">
        <v>165</v>
      </c>
      <c r="C26" s="56" t="s">
        <v>166</v>
      </c>
      <c r="D26" s="57" t="s">
        <v>167</v>
      </c>
      <c r="E26" s="55"/>
      <c r="F26" s="55"/>
      <c r="G26" s="55"/>
      <c r="H26" s="55"/>
      <c r="I26" s="55"/>
      <c r="J26" s="55"/>
      <c r="K26" s="55"/>
    </row>
    <row r="27" spans="2:11" x14ac:dyDescent="0.25">
      <c r="B27" s="55" t="s">
        <v>168</v>
      </c>
      <c r="C27" s="55" t="s">
        <v>184</v>
      </c>
      <c r="D27" s="58" t="s">
        <v>170</v>
      </c>
      <c r="E27" s="55"/>
      <c r="F27" s="55"/>
      <c r="G27" s="55"/>
      <c r="H27" s="55"/>
      <c r="I27" s="55"/>
      <c r="J27" s="55"/>
      <c r="K27" s="55"/>
    </row>
    <row r="28" spans="2:11" x14ac:dyDescent="0.25">
      <c r="B28" s="55" t="s">
        <v>169</v>
      </c>
      <c r="C28" s="55" t="s">
        <v>185</v>
      </c>
      <c r="D28" s="59" t="s">
        <v>297</v>
      </c>
      <c r="E28" s="55"/>
      <c r="F28" s="55"/>
      <c r="G28" s="55"/>
      <c r="H28" s="55"/>
      <c r="I28" s="55"/>
      <c r="J28" s="55"/>
      <c r="K28" s="55"/>
    </row>
    <row r="29" spans="2:11" x14ac:dyDescent="0.25">
      <c r="B29" s="55" t="s">
        <v>171</v>
      </c>
      <c r="C29" s="55" t="s">
        <v>186</v>
      </c>
      <c r="D29" s="60" t="s">
        <v>172</v>
      </c>
      <c r="E29" s="55"/>
      <c r="F29" s="55"/>
      <c r="G29" s="55"/>
      <c r="H29" s="55"/>
      <c r="I29" s="55"/>
      <c r="J29" s="55"/>
      <c r="K29" s="55"/>
    </row>
    <row r="30" spans="2:11" x14ac:dyDescent="0.25">
      <c r="B30" s="55" t="s">
        <v>173</v>
      </c>
      <c r="C30" s="55" t="s">
        <v>187</v>
      </c>
      <c r="D30" s="61" t="s">
        <v>174</v>
      </c>
      <c r="E30" s="55"/>
      <c r="F30" s="55"/>
      <c r="G30" s="55"/>
      <c r="H30" s="55"/>
      <c r="I30" s="55"/>
      <c r="J30" s="55"/>
      <c r="K30" s="55"/>
    </row>
    <row r="31" spans="2:11" ht="19.350000000000001" customHeight="1" x14ac:dyDescent="0.25">
      <c r="B31" s="62" t="s">
        <v>183</v>
      </c>
      <c r="C31" s="55"/>
      <c r="D31" s="55"/>
      <c r="E31" s="55"/>
      <c r="F31" s="55"/>
      <c r="G31" s="55"/>
      <c r="H31" s="55"/>
      <c r="I31" s="55"/>
      <c r="J31" s="55"/>
      <c r="K31" s="55"/>
    </row>
    <row r="32" spans="2:11" ht="7.35" customHeight="1" x14ac:dyDescent="0.25">
      <c r="B32" s="18"/>
      <c r="C32" s="18"/>
      <c r="D32" s="18"/>
      <c r="E32" s="18"/>
      <c r="F32" s="18"/>
      <c r="G32" s="19"/>
      <c r="H32" s="19"/>
      <c r="I32" s="19"/>
      <c r="J32" s="19"/>
      <c r="K32" s="19"/>
    </row>
    <row r="33" spans="2:11" ht="21.6" customHeight="1" x14ac:dyDescent="0.25">
      <c r="B33" s="74" t="s">
        <v>180</v>
      </c>
      <c r="C33" s="74"/>
      <c r="D33" s="74"/>
      <c r="E33" s="74"/>
      <c r="F33" s="74"/>
      <c r="G33" s="74"/>
      <c r="H33" s="74"/>
      <c r="I33" s="74"/>
      <c r="J33" s="74"/>
      <c r="K33" s="74"/>
    </row>
    <row r="34" spans="2:11" ht="24.6" customHeight="1" x14ac:dyDescent="0.25">
      <c r="B34" s="30"/>
      <c r="C34" s="33" t="s">
        <v>189</v>
      </c>
      <c r="D34" s="88" t="s">
        <v>190</v>
      </c>
      <c r="E34" s="89"/>
      <c r="F34" s="89"/>
      <c r="G34" s="90"/>
      <c r="H34" s="83" t="s">
        <v>191</v>
      </c>
      <c r="I34" s="83"/>
      <c r="J34" s="83"/>
      <c r="K34" s="20"/>
    </row>
    <row r="35" spans="2:11" ht="30" customHeight="1" x14ac:dyDescent="0.25">
      <c r="B35" s="86" t="s">
        <v>14</v>
      </c>
      <c r="C35" s="32" t="s">
        <v>13</v>
      </c>
      <c r="D35" s="76" t="s">
        <v>194</v>
      </c>
      <c r="E35" s="76"/>
      <c r="F35" s="76"/>
      <c r="G35" s="76"/>
      <c r="H35" s="77" t="s">
        <v>212</v>
      </c>
      <c r="I35" s="77"/>
      <c r="J35" s="78"/>
      <c r="K35" s="20"/>
    </row>
    <row r="36" spans="2:11" ht="31.65" customHeight="1" x14ac:dyDescent="0.25">
      <c r="B36" s="87"/>
      <c r="C36" s="32" t="s">
        <v>9</v>
      </c>
      <c r="D36" s="76" t="s">
        <v>195</v>
      </c>
      <c r="E36" s="76"/>
      <c r="F36" s="76"/>
      <c r="G36" s="76"/>
      <c r="H36" s="77" t="s">
        <v>212</v>
      </c>
      <c r="I36" s="77"/>
      <c r="J36" s="78"/>
      <c r="K36" s="20"/>
    </row>
    <row r="37" spans="2:11" ht="31.35" customHeight="1" x14ac:dyDescent="0.25">
      <c r="B37" s="86" t="s">
        <v>163</v>
      </c>
      <c r="C37" s="32" t="s">
        <v>6</v>
      </c>
      <c r="D37" s="76" t="s">
        <v>196</v>
      </c>
      <c r="E37" s="76"/>
      <c r="F37" s="76"/>
      <c r="G37" s="76"/>
      <c r="H37" s="77" t="s">
        <v>209</v>
      </c>
      <c r="I37" s="77"/>
      <c r="J37" s="78"/>
      <c r="K37" s="20"/>
    </row>
    <row r="38" spans="2:11" ht="31.35" customHeight="1" x14ac:dyDescent="0.25">
      <c r="B38" s="86"/>
      <c r="C38" s="32" t="s">
        <v>79</v>
      </c>
      <c r="D38" s="76" t="s">
        <v>197</v>
      </c>
      <c r="E38" s="76"/>
      <c r="F38" s="76"/>
      <c r="G38" s="76"/>
      <c r="H38" s="77" t="s">
        <v>210</v>
      </c>
      <c r="I38" s="77"/>
      <c r="J38" s="78"/>
      <c r="K38" s="20"/>
    </row>
    <row r="39" spans="2:11" ht="31.35" customHeight="1" x14ac:dyDescent="0.25">
      <c r="B39" s="86"/>
      <c r="C39" s="32" t="s">
        <v>80</v>
      </c>
      <c r="D39" s="76" t="s">
        <v>198</v>
      </c>
      <c r="E39" s="76"/>
      <c r="F39" s="76"/>
      <c r="G39" s="76"/>
      <c r="H39" s="77" t="s">
        <v>212</v>
      </c>
      <c r="I39" s="77"/>
      <c r="J39" s="78"/>
      <c r="K39" s="20"/>
    </row>
    <row r="40" spans="2:11" ht="31.35" customHeight="1" x14ac:dyDescent="0.25">
      <c r="B40" s="87"/>
      <c r="C40" s="32" t="s">
        <v>11</v>
      </c>
      <c r="D40" s="76" t="s">
        <v>199</v>
      </c>
      <c r="E40" s="76"/>
      <c r="F40" s="76"/>
      <c r="G40" s="76"/>
      <c r="H40" s="77" t="s">
        <v>210</v>
      </c>
      <c r="I40" s="77"/>
      <c r="J40" s="78"/>
      <c r="K40" s="20"/>
    </row>
    <row r="41" spans="2:11" ht="31.35" customHeight="1" x14ac:dyDescent="0.25">
      <c r="B41" s="86" t="s">
        <v>193</v>
      </c>
      <c r="C41" s="72" t="s">
        <v>642</v>
      </c>
      <c r="D41" s="76" t="s">
        <v>200</v>
      </c>
      <c r="E41" s="76"/>
      <c r="F41" s="76"/>
      <c r="G41" s="76"/>
      <c r="H41" s="77" t="s">
        <v>211</v>
      </c>
      <c r="I41" s="77"/>
      <c r="J41" s="78"/>
      <c r="K41" s="20"/>
    </row>
    <row r="42" spans="2:11" ht="31.35" customHeight="1" x14ac:dyDescent="0.25">
      <c r="B42" s="86"/>
      <c r="C42" s="32" t="s">
        <v>0</v>
      </c>
      <c r="D42" s="76" t="s">
        <v>201</v>
      </c>
      <c r="E42" s="76"/>
      <c r="F42" s="76"/>
      <c r="G42" s="76"/>
      <c r="H42" s="77" t="s">
        <v>211</v>
      </c>
      <c r="I42" s="77"/>
      <c r="J42" s="78"/>
      <c r="K42" s="20"/>
    </row>
    <row r="43" spans="2:11" ht="31.35" customHeight="1" x14ac:dyDescent="0.25">
      <c r="B43" s="87"/>
      <c r="C43" s="32" t="s">
        <v>4</v>
      </c>
      <c r="D43" s="76" t="s">
        <v>659</v>
      </c>
      <c r="E43" s="76"/>
      <c r="F43" s="76"/>
      <c r="G43" s="76"/>
      <c r="H43" s="77" t="s">
        <v>211</v>
      </c>
      <c r="I43" s="77"/>
      <c r="J43" s="78"/>
      <c r="K43" s="20"/>
    </row>
    <row r="44" spans="2:11" ht="31.35" customHeight="1" x14ac:dyDescent="0.25">
      <c r="B44" s="86" t="s">
        <v>192</v>
      </c>
      <c r="C44" s="32" t="s">
        <v>3</v>
      </c>
      <c r="D44" s="76" t="s">
        <v>202</v>
      </c>
      <c r="E44" s="76"/>
      <c r="F44" s="76"/>
      <c r="G44" s="76"/>
      <c r="H44" s="77" t="s">
        <v>211</v>
      </c>
      <c r="I44" s="77"/>
      <c r="J44" s="78"/>
      <c r="K44" s="20"/>
    </row>
    <row r="45" spans="2:11" ht="31.35" customHeight="1" x14ac:dyDescent="0.25">
      <c r="B45" s="86"/>
      <c r="C45" s="32" t="s">
        <v>2</v>
      </c>
      <c r="D45" s="76" t="s">
        <v>203</v>
      </c>
      <c r="E45" s="76"/>
      <c r="F45" s="76"/>
      <c r="G45" s="76"/>
      <c r="H45" s="77" t="s">
        <v>209</v>
      </c>
      <c r="I45" s="77"/>
      <c r="J45" s="78"/>
      <c r="K45" s="20"/>
    </row>
    <row r="46" spans="2:11" ht="31.35" customHeight="1" x14ac:dyDescent="0.25">
      <c r="B46" s="86"/>
      <c r="C46" s="32" t="s">
        <v>5</v>
      </c>
      <c r="D46" s="76" t="s">
        <v>204</v>
      </c>
      <c r="E46" s="76"/>
      <c r="F46" s="76"/>
      <c r="G46" s="76"/>
      <c r="H46" s="77" t="s">
        <v>213</v>
      </c>
      <c r="I46" s="77"/>
      <c r="J46" s="78"/>
      <c r="K46" s="20"/>
    </row>
    <row r="47" spans="2:11" ht="31.2" customHeight="1" x14ac:dyDescent="0.25">
      <c r="B47" s="86"/>
      <c r="C47" s="32" t="s">
        <v>77</v>
      </c>
      <c r="D47" s="76" t="s">
        <v>205</v>
      </c>
      <c r="E47" s="76"/>
      <c r="F47" s="76"/>
      <c r="G47" s="76"/>
      <c r="H47" s="77" t="s">
        <v>211</v>
      </c>
      <c r="I47" s="77"/>
      <c r="J47" s="78"/>
      <c r="K47" s="20"/>
    </row>
    <row r="48" spans="2:11" ht="31.35" customHeight="1" x14ac:dyDescent="0.25">
      <c r="B48" s="86"/>
      <c r="C48" s="32" t="s">
        <v>6</v>
      </c>
      <c r="D48" s="76" t="s">
        <v>206</v>
      </c>
      <c r="E48" s="76"/>
      <c r="F48" s="76"/>
      <c r="G48" s="76"/>
      <c r="H48" s="77" t="s">
        <v>209</v>
      </c>
      <c r="I48" s="77"/>
      <c r="J48" s="78"/>
      <c r="K48" s="20"/>
    </row>
    <row r="49" spans="2:11" ht="31.35" customHeight="1" x14ac:dyDescent="0.25">
      <c r="B49" s="87"/>
      <c r="C49" s="32" t="s">
        <v>8</v>
      </c>
      <c r="D49" s="76" t="s">
        <v>207</v>
      </c>
      <c r="E49" s="76"/>
      <c r="F49" s="76"/>
      <c r="G49" s="76"/>
      <c r="H49" s="77" t="s">
        <v>211</v>
      </c>
      <c r="I49" s="77"/>
      <c r="J49" s="78"/>
      <c r="K49" s="20"/>
    </row>
    <row r="50" spans="2:11" ht="31.35" customHeight="1" x14ac:dyDescent="0.25">
      <c r="B50" s="91" t="s">
        <v>401</v>
      </c>
      <c r="C50" s="32" t="s">
        <v>400</v>
      </c>
      <c r="D50" s="76" t="s">
        <v>641</v>
      </c>
      <c r="E50" s="76"/>
      <c r="F50" s="76"/>
      <c r="G50" s="76"/>
      <c r="H50" s="77" t="s">
        <v>212</v>
      </c>
      <c r="I50" s="77"/>
      <c r="J50" s="78"/>
      <c r="K50" s="20"/>
    </row>
    <row r="51" spans="2:11" ht="31.2" customHeight="1" x14ac:dyDescent="0.25">
      <c r="B51" s="86"/>
      <c r="C51" s="32" t="s">
        <v>494</v>
      </c>
      <c r="D51" s="92" t="s">
        <v>660</v>
      </c>
      <c r="E51" s="93"/>
      <c r="F51" s="93"/>
      <c r="G51" s="94"/>
      <c r="H51" s="77" t="s">
        <v>212</v>
      </c>
      <c r="I51" s="77"/>
      <c r="J51" s="78"/>
      <c r="K51" s="20"/>
    </row>
    <row r="52" spans="2:11" ht="31.35" customHeight="1" x14ac:dyDescent="0.25">
      <c r="B52" s="87"/>
      <c r="C52" s="32" t="s">
        <v>399</v>
      </c>
      <c r="D52" s="80" t="s">
        <v>208</v>
      </c>
      <c r="E52" s="81"/>
      <c r="F52" s="81"/>
      <c r="G52" s="82"/>
      <c r="H52" s="78" t="s">
        <v>212</v>
      </c>
      <c r="I52" s="85"/>
      <c r="J52" s="85"/>
      <c r="K52" s="20"/>
    </row>
    <row r="53" spans="2:11" ht="7.35" customHeight="1" x14ac:dyDescent="0.25">
      <c r="B53" s="18"/>
      <c r="C53" s="18"/>
      <c r="D53" s="18"/>
      <c r="E53" s="18"/>
      <c r="F53" s="18"/>
      <c r="G53" s="19"/>
      <c r="H53" s="19"/>
      <c r="I53" s="19"/>
      <c r="J53" s="19"/>
      <c r="K53" s="19"/>
    </row>
    <row r="54" spans="2:11" ht="21" customHeight="1" x14ac:dyDescent="0.25">
      <c r="B54" s="74" t="s">
        <v>214</v>
      </c>
      <c r="C54" s="74"/>
      <c r="D54" s="74"/>
      <c r="E54" s="74"/>
      <c r="F54" s="74"/>
      <c r="G54" s="74"/>
      <c r="H54" s="74"/>
      <c r="I54" s="74"/>
      <c r="J54" s="74"/>
      <c r="K54" s="74"/>
    </row>
    <row r="55" spans="2:11" ht="13.65" customHeight="1" x14ac:dyDescent="0.25">
      <c r="B55" s="20" t="s">
        <v>215</v>
      </c>
      <c r="C55" s="79" t="s">
        <v>216</v>
      </c>
      <c r="D55" s="79"/>
      <c r="E55" s="79"/>
      <c r="F55" s="79"/>
      <c r="G55" s="79"/>
      <c r="H55" s="79"/>
      <c r="I55" s="79"/>
      <c r="J55" s="79"/>
      <c r="K55" s="79"/>
    </row>
    <row r="56" spans="2:11" x14ac:dyDescent="0.25">
      <c r="B56" s="20" t="s">
        <v>256</v>
      </c>
      <c r="C56" s="31" t="s">
        <v>255</v>
      </c>
      <c r="D56" s="31"/>
      <c r="E56" s="31"/>
      <c r="F56" s="31"/>
      <c r="G56" s="31"/>
      <c r="H56" s="31"/>
      <c r="I56" s="31"/>
      <c r="J56" s="31"/>
      <c r="K56" s="31"/>
    </row>
    <row r="57" spans="2:11" ht="13.65" customHeight="1" x14ac:dyDescent="0.25">
      <c r="B57" s="20" t="s">
        <v>223</v>
      </c>
      <c r="C57" s="31" t="s">
        <v>661</v>
      </c>
      <c r="D57" s="31"/>
      <c r="E57" s="31"/>
      <c r="F57" s="31"/>
      <c r="G57" s="31"/>
      <c r="H57" s="31"/>
      <c r="I57" s="31"/>
      <c r="J57" s="31"/>
      <c r="K57" s="31"/>
    </row>
    <row r="58" spans="2:11" ht="13.65" customHeight="1" x14ac:dyDescent="0.25">
      <c r="B58" s="20" t="s">
        <v>217</v>
      </c>
      <c r="C58" s="79" t="s">
        <v>218</v>
      </c>
      <c r="D58" s="79"/>
      <c r="E58" s="79"/>
      <c r="F58" s="79"/>
      <c r="G58" s="79"/>
      <c r="H58" s="79"/>
      <c r="I58" s="79"/>
      <c r="J58" s="79"/>
      <c r="K58" s="79"/>
    </row>
    <row r="59" spans="2:11" ht="13.65" customHeight="1" x14ac:dyDescent="0.25">
      <c r="B59" s="20" t="s">
        <v>237</v>
      </c>
      <c r="C59" s="31" t="s">
        <v>236</v>
      </c>
      <c r="D59" s="31"/>
      <c r="E59" s="31"/>
      <c r="F59" s="31"/>
      <c r="G59" s="31"/>
      <c r="H59" s="31"/>
      <c r="I59" s="31"/>
      <c r="J59" s="31"/>
      <c r="K59" s="31"/>
    </row>
    <row r="60" spans="2:11" ht="13.65" customHeight="1" x14ac:dyDescent="0.25">
      <c r="B60" s="20" t="s">
        <v>219</v>
      </c>
      <c r="C60" s="79" t="s">
        <v>662</v>
      </c>
      <c r="D60" s="79"/>
      <c r="E60" s="79"/>
      <c r="F60" s="79"/>
      <c r="G60" s="79"/>
      <c r="H60" s="79"/>
      <c r="I60" s="79"/>
      <c r="J60" s="79"/>
      <c r="K60" s="79"/>
    </row>
    <row r="61" spans="2:11" ht="13.65" customHeight="1" x14ac:dyDescent="0.25">
      <c r="B61" s="20" t="s">
        <v>220</v>
      </c>
      <c r="C61" s="79" t="s">
        <v>663</v>
      </c>
      <c r="D61" s="79"/>
      <c r="E61" s="79"/>
      <c r="F61" s="79"/>
      <c r="G61" s="79"/>
      <c r="H61" s="79"/>
      <c r="I61" s="79"/>
      <c r="J61" s="79"/>
      <c r="K61" s="79"/>
    </row>
    <row r="62" spans="2:11" ht="13.65" customHeight="1" x14ac:dyDescent="0.25">
      <c r="B62" s="20" t="s">
        <v>221</v>
      </c>
      <c r="C62" s="79" t="s">
        <v>270</v>
      </c>
      <c r="D62" s="79"/>
      <c r="E62" s="79"/>
      <c r="F62" s="79"/>
      <c r="G62" s="79"/>
      <c r="H62" s="79"/>
      <c r="I62" s="79"/>
      <c r="J62" s="79"/>
      <c r="K62" s="79"/>
    </row>
    <row r="63" spans="2:11" ht="13.65" customHeight="1" x14ac:dyDescent="0.25">
      <c r="B63" s="20" t="s">
        <v>222</v>
      </c>
      <c r="C63" s="79" t="s">
        <v>271</v>
      </c>
      <c r="D63" s="79"/>
      <c r="E63" s="79"/>
      <c r="F63" s="79"/>
      <c r="G63" s="79"/>
      <c r="H63" s="79"/>
      <c r="I63" s="79"/>
      <c r="J63" s="79"/>
      <c r="K63" s="79"/>
    </row>
    <row r="64" spans="2:11" ht="13.65" customHeight="1" x14ac:dyDescent="0.25">
      <c r="B64" s="20" t="s">
        <v>239</v>
      </c>
      <c r="C64" s="31" t="s">
        <v>238</v>
      </c>
      <c r="D64" s="31"/>
      <c r="E64" s="31"/>
      <c r="F64" s="31"/>
      <c r="G64" s="31"/>
      <c r="H64" s="31"/>
      <c r="I64" s="31"/>
      <c r="J64" s="31"/>
      <c r="K64" s="31"/>
    </row>
    <row r="65" spans="2:11" ht="13.65" customHeight="1" x14ac:dyDescent="0.25">
      <c r="B65" s="20" t="s">
        <v>235</v>
      </c>
      <c r="C65" s="31" t="s">
        <v>234</v>
      </c>
      <c r="D65" s="31"/>
      <c r="E65" s="31"/>
      <c r="F65" s="31"/>
      <c r="G65" s="31"/>
      <c r="H65" s="31"/>
      <c r="I65" s="31"/>
      <c r="J65" s="31"/>
      <c r="K65" s="31"/>
    </row>
    <row r="66" spans="2:11" ht="13.65" customHeight="1" x14ac:dyDescent="0.25">
      <c r="B66" s="20" t="s">
        <v>232</v>
      </c>
      <c r="C66" s="31" t="s">
        <v>233</v>
      </c>
      <c r="D66" s="31"/>
      <c r="E66" s="31"/>
      <c r="F66" s="31"/>
      <c r="G66" s="31"/>
      <c r="H66" s="31"/>
      <c r="I66" s="31"/>
      <c r="J66" s="31"/>
      <c r="K66" s="31"/>
    </row>
    <row r="67" spans="2:11" ht="13.65" customHeight="1" x14ac:dyDescent="0.25">
      <c r="B67" s="20" t="s">
        <v>225</v>
      </c>
      <c r="C67" s="31" t="s">
        <v>224</v>
      </c>
      <c r="D67" s="31"/>
      <c r="E67" s="31"/>
      <c r="F67" s="31"/>
      <c r="G67" s="31"/>
      <c r="H67" s="31"/>
      <c r="I67" s="31"/>
      <c r="J67" s="31"/>
      <c r="K67" s="31"/>
    </row>
    <row r="68" spans="2:11" ht="13.65" customHeight="1" x14ac:dyDescent="0.25">
      <c r="B68" s="20" t="s">
        <v>229</v>
      </c>
      <c r="C68" s="31" t="s">
        <v>226</v>
      </c>
      <c r="D68" s="31"/>
      <c r="E68" s="31"/>
      <c r="F68" s="31"/>
      <c r="G68" s="31"/>
      <c r="H68" s="31"/>
      <c r="I68" s="31"/>
      <c r="J68" s="31"/>
      <c r="K68" s="31"/>
    </row>
    <row r="69" spans="2:11" ht="13.65" customHeight="1" x14ac:dyDescent="0.25">
      <c r="B69" s="20" t="s">
        <v>228</v>
      </c>
      <c r="C69" s="31" t="s">
        <v>227</v>
      </c>
      <c r="D69" s="31"/>
      <c r="E69" s="31"/>
      <c r="F69" s="31"/>
      <c r="G69" s="31"/>
      <c r="H69" s="31"/>
      <c r="I69" s="31"/>
      <c r="J69" s="31"/>
      <c r="K69" s="31"/>
    </row>
    <row r="70" spans="2:11" ht="13.65" customHeight="1" x14ac:dyDescent="0.25">
      <c r="B70" s="20" t="s">
        <v>231</v>
      </c>
      <c r="C70" s="31" t="s">
        <v>230</v>
      </c>
      <c r="D70" s="31"/>
      <c r="E70" s="31"/>
      <c r="F70" s="31"/>
      <c r="G70" s="31"/>
      <c r="H70" s="31"/>
      <c r="I70" s="31"/>
      <c r="J70" s="31"/>
      <c r="K70" s="31"/>
    </row>
    <row r="71" spans="2:11" ht="13.65" customHeight="1" x14ac:dyDescent="0.25">
      <c r="B71" s="20" t="s">
        <v>240</v>
      </c>
      <c r="C71" s="31" t="s">
        <v>241</v>
      </c>
      <c r="D71" s="31"/>
      <c r="E71" s="31"/>
      <c r="F71" s="31"/>
      <c r="G71" s="31"/>
      <c r="H71" s="31"/>
      <c r="I71" s="31"/>
      <c r="J71" s="31"/>
      <c r="K71" s="31"/>
    </row>
    <row r="72" spans="2:11" ht="13.65" customHeight="1" x14ac:dyDescent="0.25">
      <c r="B72" s="20" t="s">
        <v>247</v>
      </c>
      <c r="C72" s="31" t="s">
        <v>246</v>
      </c>
      <c r="D72" s="31"/>
      <c r="E72" s="31"/>
      <c r="F72" s="31"/>
      <c r="G72" s="31"/>
      <c r="H72" s="31"/>
      <c r="I72" s="31"/>
      <c r="J72" s="31"/>
      <c r="K72" s="31"/>
    </row>
    <row r="73" spans="2:11" ht="13.65" customHeight="1" x14ac:dyDescent="0.25">
      <c r="B73" s="20" t="s">
        <v>245</v>
      </c>
      <c r="C73" s="31" t="s">
        <v>244</v>
      </c>
      <c r="D73" s="31"/>
      <c r="E73" s="31"/>
      <c r="F73" s="31"/>
      <c r="G73" s="31"/>
      <c r="H73" s="31"/>
      <c r="I73" s="31"/>
      <c r="J73" s="31"/>
      <c r="K73" s="31"/>
    </row>
    <row r="74" spans="2:11" ht="13.65" customHeight="1" x14ac:dyDescent="0.25">
      <c r="B74" s="20" t="s">
        <v>243</v>
      </c>
      <c r="C74" s="79" t="s">
        <v>242</v>
      </c>
      <c r="D74" s="79"/>
      <c r="E74" s="79"/>
      <c r="F74" s="79"/>
      <c r="G74" s="79"/>
      <c r="H74" s="79"/>
      <c r="I74" s="79"/>
      <c r="J74" s="79"/>
      <c r="K74" s="79"/>
    </row>
    <row r="75" spans="2:11" ht="13.65" customHeight="1" x14ac:dyDescent="0.25">
      <c r="B75" s="20" t="s">
        <v>249</v>
      </c>
      <c r="C75" s="31" t="s">
        <v>248</v>
      </c>
      <c r="D75" s="31"/>
      <c r="E75" s="31"/>
      <c r="F75" s="31"/>
      <c r="G75" s="31"/>
      <c r="H75" s="31"/>
      <c r="I75" s="31"/>
      <c r="J75" s="31"/>
      <c r="K75" s="31"/>
    </row>
    <row r="76" spans="2:11" ht="13.65" customHeight="1" x14ac:dyDescent="0.25">
      <c r="B76" s="20" t="s">
        <v>251</v>
      </c>
      <c r="C76" s="31" t="s">
        <v>250</v>
      </c>
      <c r="D76" s="31"/>
      <c r="E76" s="31"/>
      <c r="F76" s="31"/>
      <c r="G76" s="31"/>
      <c r="H76" s="31"/>
      <c r="I76" s="31"/>
      <c r="J76" s="31"/>
      <c r="K76" s="31"/>
    </row>
    <row r="77" spans="2:11" ht="13.65" customHeight="1" x14ac:dyDescent="0.25">
      <c r="B77" s="20" t="s">
        <v>254</v>
      </c>
      <c r="C77" s="31" t="s">
        <v>253</v>
      </c>
      <c r="D77" s="31"/>
      <c r="E77" s="31"/>
      <c r="F77" s="31"/>
      <c r="G77" s="31"/>
      <c r="H77" s="31"/>
      <c r="I77" s="31"/>
      <c r="J77" s="31"/>
      <c r="K77" s="31"/>
    </row>
    <row r="78" spans="2:11" ht="13.65" customHeight="1" x14ac:dyDescent="0.25">
      <c r="B78" s="20" t="s">
        <v>257</v>
      </c>
      <c r="C78" s="31" t="s">
        <v>259</v>
      </c>
      <c r="D78" s="31"/>
      <c r="E78" s="31"/>
      <c r="F78" s="31"/>
      <c r="G78" s="31"/>
      <c r="H78" s="31"/>
      <c r="I78" s="31"/>
      <c r="J78" s="31"/>
      <c r="K78" s="31"/>
    </row>
    <row r="79" spans="2:11" ht="13.65" customHeight="1" x14ac:dyDescent="0.25">
      <c r="B79" s="20" t="s">
        <v>261</v>
      </c>
      <c r="C79" s="31" t="s">
        <v>260</v>
      </c>
      <c r="D79" s="31"/>
      <c r="E79" s="31"/>
      <c r="F79" s="31"/>
      <c r="G79" s="31"/>
      <c r="H79" s="31"/>
      <c r="I79" s="31"/>
      <c r="J79" s="31"/>
      <c r="K79" s="31"/>
    </row>
    <row r="80" spans="2:11" ht="13.65" customHeight="1" x14ac:dyDescent="0.25">
      <c r="B80" s="20" t="s">
        <v>262</v>
      </c>
      <c r="C80" s="31" t="s">
        <v>264</v>
      </c>
      <c r="D80" s="31"/>
      <c r="E80" s="31"/>
      <c r="F80" s="31"/>
      <c r="G80" s="31"/>
      <c r="H80" s="31"/>
      <c r="I80" s="31"/>
      <c r="J80" s="31"/>
      <c r="K80" s="31"/>
    </row>
    <row r="81" spans="2:11" ht="13.65" customHeight="1" x14ac:dyDescent="0.25">
      <c r="B81" s="20" t="s">
        <v>263</v>
      </c>
      <c r="C81" s="31" t="s">
        <v>265</v>
      </c>
      <c r="D81" s="31"/>
      <c r="E81" s="31"/>
      <c r="F81" s="31"/>
      <c r="G81" s="31"/>
      <c r="H81" s="31"/>
      <c r="I81" s="31"/>
      <c r="J81" s="31"/>
      <c r="K81" s="31"/>
    </row>
    <row r="82" spans="2:11" ht="13.65" customHeight="1" x14ac:dyDescent="0.25">
      <c r="B82" s="20" t="s">
        <v>266</v>
      </c>
      <c r="C82" s="31" t="s">
        <v>267</v>
      </c>
      <c r="D82" s="31"/>
      <c r="E82" s="31"/>
      <c r="F82" s="31"/>
      <c r="G82" s="31"/>
      <c r="H82" s="31"/>
      <c r="I82" s="31"/>
      <c r="J82" s="31"/>
      <c r="K82" s="31"/>
    </row>
    <row r="83" spans="2:11" ht="13.65" customHeight="1" x14ac:dyDescent="0.25">
      <c r="B83" s="20" t="s">
        <v>269</v>
      </c>
      <c r="C83" s="31" t="s">
        <v>268</v>
      </c>
      <c r="D83" s="31"/>
      <c r="E83" s="31"/>
      <c r="F83" s="31"/>
      <c r="G83" s="31"/>
      <c r="H83" s="31"/>
      <c r="I83" s="31"/>
      <c r="J83" s="31"/>
      <c r="K83" s="31"/>
    </row>
    <row r="84" spans="2:11" ht="13.65" customHeight="1" x14ac:dyDescent="0.25">
      <c r="B84" s="20" t="s">
        <v>272</v>
      </c>
      <c r="C84" s="31" t="s">
        <v>284</v>
      </c>
      <c r="D84" s="31"/>
      <c r="E84" s="31"/>
      <c r="F84" s="31"/>
      <c r="G84" s="31"/>
      <c r="H84" s="31"/>
      <c r="I84" s="31"/>
      <c r="J84" s="31"/>
      <c r="K84" s="31"/>
    </row>
    <row r="85" spans="2:11" ht="13.65" customHeight="1" x14ac:dyDescent="0.25">
      <c r="B85" s="20" t="s">
        <v>273</v>
      </c>
      <c r="C85" s="31" t="s">
        <v>285</v>
      </c>
      <c r="D85" s="31"/>
      <c r="E85" s="31"/>
      <c r="F85" s="31"/>
      <c r="G85" s="31"/>
      <c r="H85" s="31"/>
      <c r="I85" s="31"/>
      <c r="J85" s="31"/>
      <c r="K85" s="31"/>
    </row>
    <row r="86" spans="2:11" ht="13.65" customHeight="1" x14ac:dyDescent="0.25">
      <c r="B86" s="20" t="s">
        <v>258</v>
      </c>
      <c r="C86" s="31" t="s">
        <v>286</v>
      </c>
      <c r="D86" s="31"/>
      <c r="E86" s="31"/>
      <c r="F86" s="31"/>
      <c r="G86" s="31"/>
      <c r="H86" s="31"/>
      <c r="I86" s="31"/>
      <c r="J86" s="31"/>
      <c r="K86" s="31"/>
    </row>
    <row r="87" spans="2:11" ht="13.65" customHeight="1" x14ac:dyDescent="0.25">
      <c r="B87" s="20" t="s">
        <v>274</v>
      </c>
      <c r="C87" s="31" t="s">
        <v>287</v>
      </c>
      <c r="D87" s="31"/>
      <c r="E87" s="31"/>
      <c r="F87" s="31"/>
      <c r="G87" s="31"/>
      <c r="H87" s="31"/>
      <c r="I87" s="31"/>
      <c r="J87" s="31"/>
      <c r="K87" s="31"/>
    </row>
    <row r="88" spans="2:11" ht="13.65" customHeight="1" x14ac:dyDescent="0.25">
      <c r="B88" s="20" t="s">
        <v>275</v>
      </c>
      <c r="C88" s="31" t="s">
        <v>288</v>
      </c>
      <c r="D88" s="31"/>
      <c r="E88" s="31"/>
      <c r="F88" s="31"/>
      <c r="G88" s="31"/>
      <c r="H88" s="31"/>
      <c r="I88" s="31"/>
      <c r="J88" s="31"/>
      <c r="K88" s="31"/>
    </row>
    <row r="89" spans="2:11" ht="13.65" customHeight="1" x14ac:dyDescent="0.25">
      <c r="B89" s="20" t="s">
        <v>276</v>
      </c>
      <c r="C89" s="31" t="s">
        <v>289</v>
      </c>
      <c r="D89" s="31"/>
      <c r="E89" s="31"/>
      <c r="F89" s="31"/>
      <c r="G89" s="31"/>
      <c r="H89" s="31"/>
      <c r="I89" s="31"/>
      <c r="J89" s="31"/>
      <c r="K89" s="31"/>
    </row>
    <row r="90" spans="2:11" ht="13.65" customHeight="1" x14ac:dyDescent="0.25">
      <c r="B90" s="20" t="s">
        <v>277</v>
      </c>
      <c r="C90" s="31" t="s">
        <v>290</v>
      </c>
      <c r="D90" s="31"/>
      <c r="E90" s="31"/>
      <c r="F90" s="31"/>
      <c r="G90" s="31"/>
      <c r="H90" s="31"/>
      <c r="I90" s="31"/>
      <c r="J90" s="31"/>
      <c r="K90" s="31"/>
    </row>
    <row r="91" spans="2:11" ht="13.65" customHeight="1" x14ac:dyDescent="0.25">
      <c r="B91" s="20" t="s">
        <v>278</v>
      </c>
      <c r="C91" s="31" t="s">
        <v>291</v>
      </c>
      <c r="D91" s="31"/>
      <c r="E91" s="31"/>
      <c r="F91" s="31"/>
      <c r="G91" s="31"/>
      <c r="H91" s="31"/>
      <c r="I91" s="31"/>
      <c r="J91" s="31"/>
      <c r="K91" s="31"/>
    </row>
    <row r="92" spans="2:11" ht="13.65" customHeight="1" x14ac:dyDescent="0.25">
      <c r="B92" s="20" t="s">
        <v>279</v>
      </c>
      <c r="C92" s="31" t="s">
        <v>292</v>
      </c>
      <c r="D92" s="31"/>
      <c r="E92" s="31"/>
      <c r="F92" s="31"/>
      <c r="G92" s="31"/>
      <c r="H92" s="31"/>
      <c r="I92" s="31"/>
      <c r="J92" s="31"/>
      <c r="K92" s="31"/>
    </row>
    <row r="93" spans="2:11" ht="13.65" customHeight="1" x14ac:dyDescent="0.25">
      <c r="B93" s="20" t="s">
        <v>280</v>
      </c>
      <c r="C93" s="31" t="s">
        <v>293</v>
      </c>
      <c r="D93" s="31"/>
      <c r="E93" s="31"/>
      <c r="F93" s="31"/>
      <c r="G93" s="31"/>
      <c r="H93" s="31"/>
      <c r="I93" s="31"/>
      <c r="J93" s="31"/>
      <c r="K93" s="31"/>
    </row>
    <row r="94" spans="2:11" ht="13.65" customHeight="1" x14ac:dyDescent="0.25">
      <c r="B94" s="20" t="s">
        <v>281</v>
      </c>
      <c r="C94" s="31" t="s">
        <v>294</v>
      </c>
      <c r="D94" s="31"/>
      <c r="E94" s="31"/>
      <c r="F94" s="31"/>
      <c r="G94" s="31"/>
      <c r="H94" s="31"/>
      <c r="I94" s="31"/>
      <c r="J94" s="31"/>
      <c r="K94" s="31"/>
    </row>
    <row r="95" spans="2:11" ht="13.65" customHeight="1" x14ac:dyDescent="0.25">
      <c r="B95" s="20" t="s">
        <v>282</v>
      </c>
      <c r="C95" s="31" t="s">
        <v>295</v>
      </c>
      <c r="D95" s="31"/>
      <c r="E95" s="31"/>
      <c r="F95" s="31"/>
      <c r="G95" s="31"/>
      <c r="H95" s="31"/>
      <c r="I95" s="31"/>
      <c r="J95" s="31"/>
      <c r="K95" s="31"/>
    </row>
    <row r="96" spans="2:11" ht="13.65" customHeight="1" x14ac:dyDescent="0.25">
      <c r="B96" s="20" t="s">
        <v>283</v>
      </c>
      <c r="C96" s="31" t="s">
        <v>296</v>
      </c>
      <c r="D96" s="31"/>
      <c r="E96" s="31"/>
      <c r="F96" s="31"/>
      <c r="G96" s="31"/>
      <c r="H96" s="31"/>
      <c r="I96" s="31"/>
      <c r="J96" s="31"/>
      <c r="K96" s="31"/>
    </row>
    <row r="97" spans="2:11" ht="13.65" customHeight="1" x14ac:dyDescent="0.25">
      <c r="B97" s="20" t="s">
        <v>450</v>
      </c>
      <c r="C97" s="31" t="s">
        <v>664</v>
      </c>
      <c r="D97" s="31"/>
      <c r="E97" s="31"/>
      <c r="F97" s="31"/>
      <c r="G97" s="31"/>
      <c r="H97" s="31"/>
      <c r="I97" s="31"/>
      <c r="J97" s="31"/>
      <c r="K97" s="31"/>
    </row>
    <row r="98" spans="2:11" ht="13.65" customHeight="1" x14ac:dyDescent="0.25">
      <c r="B98" s="20" t="s">
        <v>451</v>
      </c>
      <c r="C98" s="31" t="s">
        <v>452</v>
      </c>
      <c r="D98" s="31"/>
      <c r="E98" s="31"/>
      <c r="F98" s="31"/>
      <c r="G98" s="31"/>
      <c r="H98" s="31"/>
      <c r="I98" s="31"/>
      <c r="J98" s="31"/>
      <c r="K98" s="31"/>
    </row>
    <row r="99" spans="2:11" ht="13.65" customHeight="1" x14ac:dyDescent="0.25">
      <c r="B99" s="20" t="s">
        <v>453</v>
      </c>
      <c r="C99" s="31" t="s">
        <v>454</v>
      </c>
      <c r="D99" s="31"/>
      <c r="E99" s="31"/>
      <c r="F99" s="31"/>
      <c r="G99" s="31"/>
      <c r="H99" s="31"/>
      <c r="I99" s="31"/>
      <c r="J99" s="31"/>
      <c r="K99" s="31"/>
    </row>
    <row r="100" spans="2:11" ht="13.65" customHeight="1" x14ac:dyDescent="0.25">
      <c r="B100" s="20" t="s">
        <v>455</v>
      </c>
      <c r="C100" s="31" t="s">
        <v>482</v>
      </c>
      <c r="D100" s="31"/>
      <c r="E100" s="31"/>
      <c r="F100" s="31"/>
      <c r="G100" s="31"/>
      <c r="H100" s="31"/>
      <c r="I100" s="31"/>
      <c r="J100" s="31"/>
      <c r="K100" s="31"/>
    </row>
    <row r="101" spans="2:11" ht="13.65" customHeight="1" x14ac:dyDescent="0.25">
      <c r="B101" s="20" t="s">
        <v>456</v>
      </c>
      <c r="C101" s="31" t="s">
        <v>457</v>
      </c>
      <c r="D101" s="31"/>
      <c r="E101" s="31"/>
      <c r="F101" s="31"/>
      <c r="G101" s="31"/>
      <c r="H101" s="31"/>
      <c r="I101" s="31"/>
      <c r="J101" s="31"/>
      <c r="K101" s="31"/>
    </row>
    <row r="102" spans="2:11" ht="13.65" customHeight="1" x14ac:dyDescent="0.25">
      <c r="B102" s="20" t="s">
        <v>458</v>
      </c>
      <c r="C102" s="31" t="s">
        <v>483</v>
      </c>
      <c r="D102" s="31"/>
      <c r="E102" s="31"/>
      <c r="F102" s="31"/>
      <c r="G102" s="31"/>
      <c r="H102" s="31"/>
      <c r="I102" s="31"/>
      <c r="J102" s="31"/>
      <c r="K102" s="31"/>
    </row>
    <row r="103" spans="2:11" ht="13.65" customHeight="1" x14ac:dyDescent="0.25">
      <c r="B103" s="20" t="s">
        <v>222</v>
      </c>
      <c r="C103" s="31" t="s">
        <v>459</v>
      </c>
      <c r="D103" s="31"/>
      <c r="E103" s="31"/>
      <c r="F103" s="31"/>
      <c r="G103" s="31"/>
      <c r="H103" s="31"/>
      <c r="I103" s="31"/>
      <c r="J103" s="31"/>
      <c r="K103" s="31"/>
    </row>
    <row r="104" spans="2:11" ht="13.65" customHeight="1" x14ac:dyDescent="0.25">
      <c r="B104" s="20" t="s">
        <v>460</v>
      </c>
      <c r="C104" s="31" t="s">
        <v>484</v>
      </c>
      <c r="D104" s="31"/>
      <c r="E104" s="31"/>
      <c r="F104" s="31"/>
      <c r="G104" s="31"/>
      <c r="H104" s="31"/>
      <c r="I104" s="31"/>
      <c r="J104" s="31"/>
      <c r="K104" s="31"/>
    </row>
    <row r="105" spans="2:11" ht="13.65" customHeight="1" x14ac:dyDescent="0.25">
      <c r="B105" s="20" t="s">
        <v>461</v>
      </c>
      <c r="C105" s="31" t="s">
        <v>485</v>
      </c>
      <c r="D105" s="31"/>
      <c r="E105" s="31"/>
      <c r="F105" s="31"/>
      <c r="G105" s="31"/>
      <c r="H105" s="31"/>
      <c r="I105" s="31"/>
      <c r="J105" s="31"/>
      <c r="K105" s="31"/>
    </row>
    <row r="106" spans="2:11" ht="13.65" customHeight="1" x14ac:dyDescent="0.25">
      <c r="B106" s="20" t="s">
        <v>462</v>
      </c>
      <c r="C106" s="31" t="s">
        <v>463</v>
      </c>
      <c r="D106" s="31"/>
      <c r="E106" s="31"/>
      <c r="F106" s="31"/>
      <c r="G106" s="31"/>
      <c r="H106" s="31"/>
      <c r="I106" s="31"/>
      <c r="J106" s="31"/>
      <c r="K106" s="31"/>
    </row>
    <row r="107" spans="2:11" ht="13.65" customHeight="1" x14ac:dyDescent="0.25">
      <c r="B107" s="20" t="s">
        <v>464</v>
      </c>
      <c r="C107" s="31" t="s">
        <v>465</v>
      </c>
      <c r="D107" s="31"/>
      <c r="E107" s="31"/>
      <c r="F107" s="31"/>
      <c r="G107" s="31"/>
      <c r="H107" s="31"/>
      <c r="I107" s="31"/>
      <c r="J107" s="31"/>
      <c r="K107" s="31"/>
    </row>
    <row r="108" spans="2:11" ht="13.65" customHeight="1" x14ac:dyDescent="0.25">
      <c r="B108" s="20" t="s">
        <v>466</v>
      </c>
      <c r="C108" s="31" t="s">
        <v>467</v>
      </c>
      <c r="D108" s="31"/>
      <c r="E108" s="31"/>
      <c r="F108" s="31"/>
      <c r="G108" s="31"/>
      <c r="H108" s="31"/>
      <c r="I108" s="31"/>
      <c r="J108" s="31"/>
      <c r="K108" s="31"/>
    </row>
    <row r="109" spans="2:11" ht="13.65" customHeight="1" x14ac:dyDescent="0.25">
      <c r="B109" s="20" t="s">
        <v>468</v>
      </c>
      <c r="C109" s="31" t="s">
        <v>486</v>
      </c>
      <c r="D109" s="31"/>
      <c r="E109" s="31"/>
      <c r="F109" s="31"/>
      <c r="G109" s="31"/>
      <c r="H109" s="31"/>
      <c r="I109" s="31"/>
      <c r="J109" s="31"/>
      <c r="K109" s="31"/>
    </row>
    <row r="110" spans="2:11" ht="13.65" customHeight="1" x14ac:dyDescent="0.25">
      <c r="B110" s="20" t="s">
        <v>469</v>
      </c>
      <c r="C110" s="31" t="s">
        <v>470</v>
      </c>
      <c r="D110" s="31"/>
      <c r="E110" s="31"/>
      <c r="F110" s="31"/>
      <c r="G110" s="31"/>
      <c r="H110" s="31"/>
      <c r="I110" s="31"/>
      <c r="J110" s="31"/>
      <c r="K110" s="31"/>
    </row>
    <row r="111" spans="2:11" ht="13.65" customHeight="1" x14ac:dyDescent="0.25">
      <c r="B111" s="20" t="s">
        <v>471</v>
      </c>
      <c r="C111" s="31" t="s">
        <v>472</v>
      </c>
      <c r="D111" s="31"/>
      <c r="E111" s="31"/>
      <c r="F111" s="31"/>
      <c r="G111" s="31"/>
      <c r="H111" s="31"/>
      <c r="I111" s="31"/>
      <c r="J111" s="31"/>
      <c r="K111" s="31"/>
    </row>
    <row r="112" spans="2:11" ht="13.65" customHeight="1" x14ac:dyDescent="0.25">
      <c r="B112" s="20" t="s">
        <v>473</v>
      </c>
      <c r="C112" s="31" t="s">
        <v>474</v>
      </c>
      <c r="D112" s="31"/>
      <c r="E112" s="31"/>
      <c r="F112" s="31"/>
      <c r="G112" s="31"/>
      <c r="H112" s="31"/>
      <c r="I112" s="31"/>
      <c r="J112" s="31"/>
      <c r="K112" s="31"/>
    </row>
    <row r="113" spans="2:11" ht="13.65" customHeight="1" x14ac:dyDescent="0.25">
      <c r="B113" s="20" t="s">
        <v>475</v>
      </c>
      <c r="C113" s="31" t="s">
        <v>476</v>
      </c>
      <c r="D113" s="31"/>
      <c r="E113" s="31"/>
      <c r="F113" s="31"/>
      <c r="G113" s="31"/>
      <c r="H113" s="31"/>
      <c r="I113" s="31"/>
      <c r="J113" s="31"/>
      <c r="K113" s="31"/>
    </row>
    <row r="114" spans="2:11" ht="13.65" customHeight="1" x14ac:dyDescent="0.25">
      <c r="B114" s="20" t="s">
        <v>477</v>
      </c>
      <c r="C114" s="31" t="s">
        <v>478</v>
      </c>
      <c r="D114" s="31"/>
      <c r="E114" s="31"/>
      <c r="F114" s="31"/>
      <c r="G114" s="31"/>
      <c r="H114" s="31"/>
      <c r="I114" s="31"/>
      <c r="J114" s="31"/>
      <c r="K114" s="31"/>
    </row>
    <row r="115" spans="2:11" ht="13.65" customHeight="1" x14ac:dyDescent="0.25">
      <c r="B115" s="20" t="s">
        <v>479</v>
      </c>
      <c r="C115" s="31" t="s">
        <v>487</v>
      </c>
      <c r="D115" s="31"/>
      <c r="E115" s="31"/>
      <c r="F115" s="31"/>
      <c r="G115" s="31"/>
      <c r="H115" s="31"/>
      <c r="I115" s="31"/>
      <c r="J115" s="31"/>
      <c r="K115" s="31"/>
    </row>
    <row r="116" spans="2:11" ht="13.65" customHeight="1" x14ac:dyDescent="0.25">
      <c r="B116" s="20" t="s">
        <v>480</v>
      </c>
      <c r="C116" s="31" t="s">
        <v>488</v>
      </c>
      <c r="D116" s="31"/>
      <c r="E116" s="31"/>
      <c r="F116" s="31"/>
      <c r="G116" s="31"/>
      <c r="H116" s="31"/>
      <c r="I116" s="31"/>
      <c r="J116" s="31"/>
      <c r="K116" s="31"/>
    </row>
    <row r="117" spans="2:11" ht="13.65" customHeight="1" x14ac:dyDescent="0.25">
      <c r="B117" s="20" t="s">
        <v>481</v>
      </c>
      <c r="C117" s="31" t="s">
        <v>489</v>
      </c>
      <c r="D117" s="31"/>
      <c r="E117" s="31"/>
      <c r="F117" s="31"/>
      <c r="G117" s="31"/>
      <c r="H117" s="31"/>
      <c r="I117" s="31"/>
      <c r="J117" s="31"/>
      <c r="K117" s="31"/>
    </row>
    <row r="119" spans="2:11" ht="21" customHeight="1" x14ac:dyDescent="0.25">
      <c r="B119" s="74" t="s">
        <v>688</v>
      </c>
      <c r="C119" s="74"/>
      <c r="D119" s="74"/>
      <c r="E119" s="74"/>
      <c r="F119" s="74"/>
      <c r="G119" s="74"/>
      <c r="H119" s="74"/>
      <c r="I119" s="74"/>
      <c r="J119" s="74"/>
      <c r="K119" s="74"/>
    </row>
    <row r="120" spans="2:11" ht="14.4" customHeight="1" x14ac:dyDescent="0.25">
      <c r="B120" s="75" t="s">
        <v>689</v>
      </c>
      <c r="C120" s="75"/>
      <c r="D120" s="75"/>
      <c r="E120" s="75"/>
      <c r="F120" s="75"/>
      <c r="G120" s="75"/>
      <c r="H120" s="75"/>
      <c r="I120" s="75"/>
      <c r="J120" s="75"/>
      <c r="K120" s="75"/>
    </row>
    <row r="121" spans="2:11" ht="13.95" customHeight="1" x14ac:dyDescent="0.25">
      <c r="B121" s="75"/>
      <c r="C121" s="75"/>
      <c r="D121" s="75"/>
      <c r="E121" s="75"/>
      <c r="F121" s="75"/>
      <c r="G121" s="75"/>
      <c r="H121" s="75"/>
      <c r="I121" s="75"/>
      <c r="J121" s="75"/>
      <c r="K121" s="75"/>
    </row>
    <row r="122" spans="2:11" ht="13.95" customHeight="1" x14ac:dyDescent="0.25">
      <c r="B122" s="75"/>
      <c r="C122" s="75"/>
      <c r="D122" s="75"/>
      <c r="E122" s="75"/>
      <c r="F122" s="75"/>
      <c r="G122" s="75"/>
      <c r="H122" s="75"/>
      <c r="I122" s="75"/>
      <c r="J122" s="75"/>
      <c r="K122" s="75"/>
    </row>
  </sheetData>
  <mergeCells count="66">
    <mergeCell ref="C63:K63"/>
    <mergeCell ref="E2:K4"/>
    <mergeCell ref="B8:K8"/>
    <mergeCell ref="C5:K5"/>
    <mergeCell ref="B9:K9"/>
    <mergeCell ref="B10:E10"/>
    <mergeCell ref="B54:K54"/>
    <mergeCell ref="C55:K55"/>
    <mergeCell ref="C58:K58"/>
    <mergeCell ref="C60:K60"/>
    <mergeCell ref="C61:K61"/>
    <mergeCell ref="C62:K62"/>
    <mergeCell ref="B25:K25"/>
    <mergeCell ref="B2:D4"/>
    <mergeCell ref="B13:K14"/>
    <mergeCell ref="B22:K22"/>
    <mergeCell ref="B50:B52"/>
    <mergeCell ref="H50:J50"/>
    <mergeCell ref="D50:G50"/>
    <mergeCell ref="D40:G40"/>
    <mergeCell ref="D41:G41"/>
    <mergeCell ref="D46:G46"/>
    <mergeCell ref="D51:G51"/>
    <mergeCell ref="H51:J51"/>
    <mergeCell ref="B12:K12"/>
    <mergeCell ref="B24:K24"/>
    <mergeCell ref="F10:K10"/>
    <mergeCell ref="H52:J52"/>
    <mergeCell ref="H36:J36"/>
    <mergeCell ref="B33:K33"/>
    <mergeCell ref="B35:B36"/>
    <mergeCell ref="B37:B40"/>
    <mergeCell ref="B41:B43"/>
    <mergeCell ref="B44:B49"/>
    <mergeCell ref="D49:G49"/>
    <mergeCell ref="D48:G48"/>
    <mergeCell ref="H49:J49"/>
    <mergeCell ref="D35:G35"/>
    <mergeCell ref="D34:G34"/>
    <mergeCell ref="D36:G36"/>
    <mergeCell ref="D37:G37"/>
    <mergeCell ref="D38:G38"/>
    <mergeCell ref="D39:G39"/>
    <mergeCell ref="D44:G44"/>
    <mergeCell ref="D45:G45"/>
    <mergeCell ref="H34:J34"/>
    <mergeCell ref="H35:J35"/>
    <mergeCell ref="H45:J45"/>
    <mergeCell ref="H46:J46"/>
    <mergeCell ref="H47:J47"/>
    <mergeCell ref="B119:K119"/>
    <mergeCell ref="B120:K122"/>
    <mergeCell ref="D47:G47"/>
    <mergeCell ref="H44:J44"/>
    <mergeCell ref="H37:J37"/>
    <mergeCell ref="H38:J38"/>
    <mergeCell ref="H48:J48"/>
    <mergeCell ref="H39:J39"/>
    <mergeCell ref="H40:J40"/>
    <mergeCell ref="H41:J41"/>
    <mergeCell ref="H42:J42"/>
    <mergeCell ref="H43:J43"/>
    <mergeCell ref="C74:K74"/>
    <mergeCell ref="D52:G52"/>
    <mergeCell ref="D42:G42"/>
    <mergeCell ref="D43:G43"/>
  </mergeCells>
  <phoneticPr fontId="15" type="noConversion"/>
  <dataValidations count="1">
    <dataValidation type="list" allowBlank="1" showInputMessage="1" showErrorMessage="1" sqref="C5:K5" xr:uid="{ABE1C2DA-1B33-4C30-9CF0-CF57171E464B}">
      <formula1>"[Enter classification here], Δημόσια Χρήση, Εσωτερική Χρήση, Εμπιστευτικό, Αυστηρώς Εμπιστευτικό"</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799-5BD1-4B25-9D11-AF944A79EBF6}">
  <sheetPr codeName="Sheet1">
    <tabColor rgb="FF11182B"/>
  </sheetPr>
  <dimension ref="A1:S3387"/>
  <sheetViews>
    <sheetView tabSelected="1" zoomScaleNormal="90" workbookViewId="0">
      <pane xSplit="3" ySplit="4" topLeftCell="D5" activePane="bottomRight" state="frozen"/>
      <selection pane="topRight" activeCell="D1" sqref="D1"/>
      <selection pane="bottomLeft" activeCell="A5" sqref="A5"/>
      <selection pane="bottomRight" activeCell="D17" sqref="D17"/>
    </sheetView>
  </sheetViews>
  <sheetFormatPr defaultColWidth="8.88671875" defaultRowHeight="65.099999999999994" customHeight="1" x14ac:dyDescent="0.3"/>
  <cols>
    <col min="1" max="1" width="1.6640625" style="34" customWidth="1"/>
    <col min="2" max="2" width="6.6640625" style="38" bestFit="1" customWidth="1"/>
    <col min="3" max="3" width="110.6640625" style="39" customWidth="1"/>
    <col min="4" max="4" width="21.6640625" style="38" customWidth="1"/>
    <col min="5" max="5" width="29.109375" style="39" bestFit="1" customWidth="1"/>
    <col min="6" max="6" width="32.33203125" style="38" customWidth="1"/>
    <col min="7" max="7" width="31.109375" style="38" bestFit="1" customWidth="1"/>
    <col min="8" max="10" width="38.44140625" style="34" customWidth="1"/>
    <col min="11" max="12" width="47.44140625" style="34" customWidth="1"/>
    <col min="13" max="16" width="43.5546875" style="34" customWidth="1"/>
    <col min="17" max="17" width="63.44140625" style="38" customWidth="1"/>
    <col min="18" max="18" width="36.5546875" style="38" customWidth="1"/>
    <col min="19" max="19" width="36.33203125" style="38" customWidth="1"/>
    <col min="20" max="16384" width="8.88671875" style="34"/>
  </cols>
  <sheetData>
    <row r="1" spans="2:19" ht="3.6" customHeight="1" x14ac:dyDescent="0.3">
      <c r="B1" s="35"/>
      <c r="C1" s="36"/>
      <c r="D1" s="35"/>
      <c r="E1" s="36"/>
      <c r="F1" s="35"/>
      <c r="G1" s="35"/>
      <c r="H1" s="37"/>
      <c r="I1" s="37"/>
      <c r="J1" s="37"/>
      <c r="K1" s="37"/>
      <c r="L1" s="37"/>
      <c r="M1" s="37"/>
      <c r="N1" s="37"/>
      <c r="O1" s="37"/>
      <c r="P1" s="37"/>
      <c r="Q1" s="35"/>
      <c r="R1" s="35"/>
      <c r="S1" s="35"/>
    </row>
    <row r="2" spans="2:19" ht="13.8" x14ac:dyDescent="0.3"/>
    <row r="3" spans="2:19" ht="30" customHeight="1" thickBot="1" x14ac:dyDescent="0.35">
      <c r="B3" s="106" t="s">
        <v>14</v>
      </c>
      <c r="C3" s="107"/>
      <c r="D3" s="103" t="str">
        <f>"ΣΥΝΟΛΙΚΗ ΣΥΜΜΟΡΦΩΣΗ: " &amp; TEXT(IFERROR(SUMIFS(G6:G204, F6:F204, "&lt;&gt;Εξαιρείται") / SUMIFS(F6:F204, F6:F204, "&lt;&gt;Εξαιρείται"), 0), "0.00%")</f>
        <v>ΣΥΝΟΛΙΚΗ ΣΥΜΜΟΡΦΩΣΗ: 0.00%</v>
      </c>
      <c r="E3" s="104"/>
      <c r="F3" s="104"/>
      <c r="G3" s="105"/>
      <c r="H3" s="103" t="s">
        <v>10</v>
      </c>
      <c r="I3" s="104"/>
      <c r="J3" s="105"/>
      <c r="K3" s="103" t="s">
        <v>12</v>
      </c>
      <c r="L3" s="104"/>
      <c r="M3" s="104"/>
      <c r="N3" s="104"/>
      <c r="O3" s="104"/>
      <c r="P3" s="105"/>
      <c r="Q3" s="103" t="s">
        <v>401</v>
      </c>
      <c r="R3" s="104"/>
      <c r="S3" s="104"/>
    </row>
    <row r="4" spans="2:19" ht="30" customHeight="1" thickBot="1" x14ac:dyDescent="0.35">
      <c r="B4" s="66" t="s">
        <v>13</v>
      </c>
      <c r="C4" s="6" t="s">
        <v>9</v>
      </c>
      <c r="D4" s="4" t="s">
        <v>6</v>
      </c>
      <c r="E4" s="1" t="s">
        <v>79</v>
      </c>
      <c r="F4" s="1" t="s">
        <v>80</v>
      </c>
      <c r="G4" s="1" t="s">
        <v>11</v>
      </c>
      <c r="H4" s="4" t="s">
        <v>1</v>
      </c>
      <c r="I4" s="4" t="s">
        <v>0</v>
      </c>
      <c r="J4" s="4" t="s">
        <v>665</v>
      </c>
      <c r="K4" s="4" t="s">
        <v>3</v>
      </c>
      <c r="L4" s="4" t="s">
        <v>2</v>
      </c>
      <c r="M4" s="4" t="s">
        <v>5</v>
      </c>
      <c r="N4" s="4" t="s">
        <v>77</v>
      </c>
      <c r="O4" s="4" t="s">
        <v>6</v>
      </c>
      <c r="P4" s="5" t="s">
        <v>8</v>
      </c>
      <c r="Q4" s="4" t="s">
        <v>400</v>
      </c>
      <c r="R4" s="4" t="s">
        <v>494</v>
      </c>
      <c r="S4" s="4" t="s">
        <v>399</v>
      </c>
    </row>
    <row r="5" spans="2:19" ht="30" customHeight="1" x14ac:dyDescent="0.3">
      <c r="B5" s="67">
        <v>1</v>
      </c>
      <c r="C5" s="41" t="s">
        <v>643</v>
      </c>
      <c r="D5" s="7" t="str" cm="1">
        <f t="array" ref="D5">_xlfn.IFS(
E5*100=0,"Δεν έχει ξεκινήσει",
AND(E5*100&gt;0,E5*100&lt;=25),"Σχεδιάζεται",
AND(E5*100&gt;25,E5*100&lt;75),"Μερική υλοποίηση",
AND(E5*100&gt;=75,E5*100&lt;100),"Σχεδόν ολοκληρωμένο",
E5*100=100,"Πλήρως υλοποιημένο"
)</f>
        <v>Δεν έχει ξεκινήσει</v>
      </c>
      <c r="E5" s="11">
        <f>AVERAGE(E6:E11)</f>
        <v>0</v>
      </c>
      <c r="F5" s="7" t="str">
        <f>"Μέγιστη Δυνατή Βαθμολογία: " &amp; SUM(F6:F11)</f>
        <v>Μέγιστη Δυνατή Βαθμολογία: 30</v>
      </c>
      <c r="G5" s="9" t="str">
        <f>"Επιτευχθείσα Βαθμολογία: " &amp; SUM(G6:G11)</f>
        <v>Επιτευχθείσα Βαθμολογία: 0</v>
      </c>
      <c r="H5" s="9"/>
      <c r="I5" s="9"/>
      <c r="J5" s="9"/>
      <c r="K5" s="9"/>
      <c r="L5" s="10"/>
      <c r="M5" s="10"/>
      <c r="N5" s="10"/>
      <c r="O5" s="10"/>
      <c r="P5" s="10"/>
      <c r="Q5" s="8" t="s">
        <v>402</v>
      </c>
      <c r="R5" s="8" t="s">
        <v>501</v>
      </c>
      <c r="S5" s="8" t="s">
        <v>114</v>
      </c>
    </row>
    <row r="6" spans="2:19" ht="46.95" customHeight="1" x14ac:dyDescent="0.3">
      <c r="B6" s="68">
        <v>1.1000000000000001</v>
      </c>
      <c r="C6" s="46" t="s">
        <v>15</v>
      </c>
      <c r="D6" s="47" t="s">
        <v>84</v>
      </c>
      <c r="E6" s="48" cm="1">
        <f t="array" ref="E6">(_xlfn.SWITCH(D6, "Δεν έχει ξεκινήσει", 0, "Σχεδιάζεται", 25, "Μερική υλοποίηση", 50, "Σχεδόν ολοκληρωμένο", 75, "Πλήρως υλοποιημένο", 100, 0))/100</f>
        <v>0</v>
      </c>
      <c r="F6" s="47">
        <v>5</v>
      </c>
      <c r="G6" s="47">
        <f t="shared" ref="G6:G11" si="0">E6*F6</f>
        <v>0</v>
      </c>
      <c r="H6" s="47"/>
      <c r="I6" s="47"/>
      <c r="J6" s="47"/>
      <c r="K6" s="47"/>
      <c r="L6" s="47" t="s">
        <v>7</v>
      </c>
      <c r="M6" s="49"/>
      <c r="N6" s="49"/>
      <c r="O6" s="47" t="s">
        <v>7</v>
      </c>
      <c r="P6" s="49"/>
      <c r="Q6" s="47" t="s">
        <v>403</v>
      </c>
      <c r="R6" s="47" t="s">
        <v>495</v>
      </c>
      <c r="S6" s="47" t="s">
        <v>113</v>
      </c>
    </row>
    <row r="7" spans="2:19" ht="32.4" customHeight="1" x14ac:dyDescent="0.3">
      <c r="B7" s="68">
        <v>1.2</v>
      </c>
      <c r="C7" s="46" t="s">
        <v>16</v>
      </c>
      <c r="D7" s="47" t="s">
        <v>84</v>
      </c>
      <c r="E7" s="48" cm="1">
        <f t="array" ref="E7">(_xlfn.SWITCH(D7, "Δεν έχει ξεκινήσει", 0, "Σχεδιάζεται", 25, "Μερική υλοποίηση", 50, "Σχεδόν ολοκληρωμένο", 75, "Πλήρως υλοποιημένο", 100, 0))/100</f>
        <v>0</v>
      </c>
      <c r="F7" s="47">
        <v>5</v>
      </c>
      <c r="G7" s="47">
        <f t="shared" si="0"/>
        <v>0</v>
      </c>
      <c r="H7" s="47"/>
      <c r="I7" s="47"/>
      <c r="J7" s="47"/>
      <c r="K7" s="47"/>
      <c r="L7" s="47" t="s">
        <v>7</v>
      </c>
      <c r="M7" s="49"/>
      <c r="N7" s="49"/>
      <c r="O7" s="47" t="s">
        <v>7</v>
      </c>
      <c r="P7" s="49"/>
      <c r="Q7" s="47" t="s">
        <v>403</v>
      </c>
      <c r="R7" s="47" t="s">
        <v>496</v>
      </c>
      <c r="S7" s="47" t="s">
        <v>113</v>
      </c>
    </row>
    <row r="8" spans="2:19" ht="41.4" x14ac:dyDescent="0.3">
      <c r="B8" s="68">
        <v>1.3</v>
      </c>
      <c r="C8" s="46" t="s">
        <v>17</v>
      </c>
      <c r="D8" s="47" t="s">
        <v>84</v>
      </c>
      <c r="E8" s="48" cm="1">
        <f t="array" ref="E8">(_xlfn.SWITCH(D8, "Δεν έχει ξεκινήσει", 0, "Σχεδιάζεται", 25, "Μερική υλοποίηση", 50, "Σχεδόν ολοκληρωμένο", 75, "Πλήρως υλοποιημένο", 100, 0))/100</f>
        <v>0</v>
      </c>
      <c r="F8" s="47">
        <v>5</v>
      </c>
      <c r="G8" s="47">
        <f t="shared" si="0"/>
        <v>0</v>
      </c>
      <c r="H8" s="47"/>
      <c r="I8" s="47"/>
      <c r="J8" s="47"/>
      <c r="K8" s="47"/>
      <c r="L8" s="47" t="s">
        <v>7</v>
      </c>
      <c r="M8" s="49"/>
      <c r="N8" s="49"/>
      <c r="O8" s="47" t="s">
        <v>7</v>
      </c>
      <c r="P8" s="49"/>
      <c r="Q8" s="47" t="s">
        <v>403</v>
      </c>
      <c r="R8" s="47" t="s">
        <v>497</v>
      </c>
      <c r="S8" s="47" t="s">
        <v>113</v>
      </c>
    </row>
    <row r="9" spans="2:19" ht="35.4" customHeight="1" x14ac:dyDescent="0.3">
      <c r="B9" s="68">
        <v>1.4</v>
      </c>
      <c r="C9" s="46" t="s">
        <v>18</v>
      </c>
      <c r="D9" s="47" t="s">
        <v>84</v>
      </c>
      <c r="E9" s="48" cm="1">
        <f t="array" ref="E9">(_xlfn.SWITCH(D9, "Δεν έχει ξεκινήσει", 0, "Σχεδιάζεται", 25, "Μερική υλοποίηση", 50, "Σχεδόν ολοκληρωμένο", 75, "Πλήρως υλοποιημένο", 100, 0))/100</f>
        <v>0</v>
      </c>
      <c r="F9" s="47">
        <v>5</v>
      </c>
      <c r="G9" s="47">
        <f t="shared" si="0"/>
        <v>0</v>
      </c>
      <c r="H9" s="47"/>
      <c r="I9" s="47"/>
      <c r="J9" s="47"/>
      <c r="K9" s="47"/>
      <c r="L9" s="47" t="s">
        <v>7</v>
      </c>
      <c r="M9" s="49"/>
      <c r="N9" s="49"/>
      <c r="O9" s="47" t="s">
        <v>7</v>
      </c>
      <c r="P9" s="49"/>
      <c r="Q9" s="47" t="s">
        <v>404</v>
      </c>
      <c r="R9" s="47" t="s">
        <v>498</v>
      </c>
      <c r="S9" s="47" t="s">
        <v>159</v>
      </c>
    </row>
    <row r="10" spans="2:19" ht="55.2" x14ac:dyDescent="0.3">
      <c r="B10" s="68">
        <v>1.5</v>
      </c>
      <c r="C10" s="46" t="s">
        <v>19</v>
      </c>
      <c r="D10" s="47" t="s">
        <v>84</v>
      </c>
      <c r="E10" s="48" cm="1">
        <f t="array" ref="E10">(_xlfn.SWITCH(D10, "Δεν έχει ξεκινήσει", 0, "Σχεδιάζεται", 25, "Μερική υλοποίηση", 50, "Σχεδόν ολοκληρωμένο", 75, "Πλήρως υλοποιημένο", 100, 0))/100</f>
        <v>0</v>
      </c>
      <c r="F10" s="47">
        <v>5</v>
      </c>
      <c r="G10" s="47">
        <f t="shared" si="0"/>
        <v>0</v>
      </c>
      <c r="H10" s="47"/>
      <c r="I10" s="47"/>
      <c r="J10" s="47"/>
      <c r="K10" s="47"/>
      <c r="L10" s="47" t="s">
        <v>7</v>
      </c>
      <c r="M10" s="49"/>
      <c r="N10" s="49"/>
      <c r="O10" s="47" t="s">
        <v>7</v>
      </c>
      <c r="P10" s="49"/>
      <c r="Q10" s="47" t="s">
        <v>404</v>
      </c>
      <c r="R10" s="47" t="s">
        <v>499</v>
      </c>
      <c r="S10" s="47" t="s">
        <v>159</v>
      </c>
    </row>
    <row r="11" spans="2:19" ht="33" customHeight="1" x14ac:dyDescent="0.3">
      <c r="B11" s="68">
        <v>1.6</v>
      </c>
      <c r="C11" s="46" t="s">
        <v>493</v>
      </c>
      <c r="D11" s="47" t="s">
        <v>84</v>
      </c>
      <c r="E11" s="48" cm="1">
        <f t="array" ref="E11">(_xlfn.SWITCH(D11, "Δεν έχει ξεκινήσει", 0, "Σχεδιάζεται", 25, "Μερική υλοποίηση", 50, "Σχεδόν ολοκληρωμένο", 75, "Πλήρως υλοποιημένο", 100, 0))/100</f>
        <v>0</v>
      </c>
      <c r="F11" s="47">
        <v>5</v>
      </c>
      <c r="G11" s="47">
        <f t="shared" si="0"/>
        <v>0</v>
      </c>
      <c r="H11" s="47"/>
      <c r="I11" s="47"/>
      <c r="J11" s="47"/>
      <c r="K11" s="47"/>
      <c r="L11" s="47" t="s">
        <v>7</v>
      </c>
      <c r="M11" s="49"/>
      <c r="N11" s="49"/>
      <c r="O11" s="47" t="s">
        <v>7</v>
      </c>
      <c r="P11" s="49"/>
      <c r="Q11" s="47" t="s">
        <v>404</v>
      </c>
      <c r="R11" s="47" t="s">
        <v>500</v>
      </c>
      <c r="S11" s="47" t="s">
        <v>159</v>
      </c>
    </row>
    <row r="12" spans="2:19" ht="30" customHeight="1" x14ac:dyDescent="0.3">
      <c r="B12" s="67">
        <v>2</v>
      </c>
      <c r="C12" s="41" t="s">
        <v>644</v>
      </c>
      <c r="D12" s="3" t="str" cm="1">
        <f t="array" ref="D12">_xlfn.IFS(
E12*100=0,"Δεν έχει ξεκινήσει",
AND(E12*100&gt;0,E12*100&lt;=25),"Σχεδιάζεται",
AND(E12*100&gt;25,E12*100&lt;75),"Μερική υλοποίηση",
AND(E12*100&gt;=75,E12*100&lt;100),"Σχεδόν ολοκληρωμένο",
E12*100=100,"Πλήρως υλοποιημένο"
)</f>
        <v>Δεν έχει ξεκινήσει</v>
      </c>
      <c r="E12" s="53">
        <f>AVERAGE(E13:E17)</f>
        <v>0</v>
      </c>
      <c r="F12" s="3" t="str">
        <f>"Μέγιστη Δυνατή Βαθμολογία: " &amp; SUM(F13:F17)</f>
        <v>Μέγιστη Δυνατή Βαθμολογία: 23</v>
      </c>
      <c r="G12" s="3" t="str">
        <f>"Επιτευχθείσα Βαθμολογία: " &amp; SUM(G13:G17)</f>
        <v>Επιτευχθείσα Βαθμολογία: 0</v>
      </c>
      <c r="H12" s="2"/>
      <c r="I12" s="2"/>
      <c r="J12" s="2"/>
      <c r="K12" s="2"/>
      <c r="L12" s="2"/>
      <c r="M12" s="2"/>
      <c r="N12" s="2"/>
      <c r="O12" s="2"/>
      <c r="P12" s="2"/>
      <c r="Q12" s="3" t="s">
        <v>406</v>
      </c>
      <c r="R12" s="8" t="s">
        <v>502</v>
      </c>
      <c r="S12" s="3" t="s">
        <v>100</v>
      </c>
    </row>
    <row r="13" spans="2:19" ht="55.2" x14ac:dyDescent="0.3">
      <c r="B13" s="68">
        <v>2.1</v>
      </c>
      <c r="C13" s="46" t="s">
        <v>20</v>
      </c>
      <c r="D13" s="47" t="s">
        <v>84</v>
      </c>
      <c r="E13" s="48" cm="1">
        <f t="array" ref="E13">(_xlfn.SWITCH(D13, "Δεν έχει ξεκινήσει", 0, "Σχεδιάζεται", 25, "Μερική υλοποίηση", 50, "Σχεδόν ολοκληρωμένο", 75, "Πλήρως υλοποιημένο", 100, 0))/100</f>
        <v>0</v>
      </c>
      <c r="F13" s="47">
        <v>5</v>
      </c>
      <c r="G13" s="47">
        <f>E13*F13</f>
        <v>0</v>
      </c>
      <c r="H13" s="47"/>
      <c r="I13" s="47"/>
      <c r="J13" s="47"/>
      <c r="K13" s="47"/>
      <c r="L13" s="47" t="s">
        <v>7</v>
      </c>
      <c r="M13" s="49"/>
      <c r="N13" s="49"/>
      <c r="O13" s="47" t="s">
        <v>7</v>
      </c>
      <c r="P13" s="49"/>
      <c r="Q13" s="47" t="s">
        <v>405</v>
      </c>
      <c r="R13" s="47" t="s">
        <v>503</v>
      </c>
      <c r="S13" s="47" t="s">
        <v>158</v>
      </c>
    </row>
    <row r="14" spans="2:19" ht="41.4" x14ac:dyDescent="0.3">
      <c r="B14" s="68">
        <v>2.2000000000000002</v>
      </c>
      <c r="C14" s="46" t="s">
        <v>669</v>
      </c>
      <c r="D14" s="47" t="s">
        <v>84</v>
      </c>
      <c r="E14" s="48" cm="1">
        <f t="array" ref="E14">(_xlfn.SWITCH(D14, "Δεν έχει ξεκινήσει", 0, "Σχεδιάζεται", 25, "Μερική υλοποίηση", 50, "Σχεδόν ολοκληρωμένο", 75, "Πλήρως υλοποιημένο", 100, 0))/100</f>
        <v>0</v>
      </c>
      <c r="F14" s="47">
        <v>5</v>
      </c>
      <c r="G14" s="47">
        <f>E14*F14</f>
        <v>0</v>
      </c>
      <c r="H14" s="47"/>
      <c r="I14" s="47"/>
      <c r="J14" s="47"/>
      <c r="K14" s="47"/>
      <c r="L14" s="47" t="s">
        <v>7</v>
      </c>
      <c r="M14" s="49"/>
      <c r="N14" s="49"/>
      <c r="O14" s="47" t="s">
        <v>7</v>
      </c>
      <c r="P14" s="49"/>
      <c r="Q14" s="47" t="s">
        <v>405</v>
      </c>
      <c r="R14" s="47" t="s">
        <v>504</v>
      </c>
      <c r="S14" s="47" t="s">
        <v>158</v>
      </c>
    </row>
    <row r="15" spans="2:19" ht="24.6" customHeight="1" x14ac:dyDescent="0.3">
      <c r="B15" s="68">
        <v>2.2999999999999998</v>
      </c>
      <c r="C15" s="46" t="s">
        <v>21</v>
      </c>
      <c r="D15" s="47" t="s">
        <v>84</v>
      </c>
      <c r="E15" s="48" cm="1">
        <f t="array" ref="E15">(_xlfn.SWITCH(D15, "Δεν έχει ξεκινήσει", 0, "Σχεδιάζεται", 25, "Μερική υλοποίηση", 50, "Σχεδόν ολοκληρωμένο", 75, "Πλήρως υλοποιημένο", 100, 0))/100</f>
        <v>0</v>
      </c>
      <c r="F15" s="47">
        <v>5</v>
      </c>
      <c r="G15" s="47">
        <f>E15*F15</f>
        <v>0</v>
      </c>
      <c r="H15" s="47"/>
      <c r="I15" s="47"/>
      <c r="J15" s="47"/>
      <c r="K15" s="47"/>
      <c r="L15" s="47" t="s">
        <v>7</v>
      </c>
      <c r="M15" s="49"/>
      <c r="N15" s="49"/>
      <c r="O15" s="47" t="s">
        <v>7</v>
      </c>
      <c r="P15" s="49"/>
      <c r="Q15" s="47" t="s">
        <v>405</v>
      </c>
      <c r="R15" s="47" t="s">
        <v>505</v>
      </c>
      <c r="S15" s="47" t="s">
        <v>158</v>
      </c>
    </row>
    <row r="16" spans="2:19" ht="58.2" customHeight="1" x14ac:dyDescent="0.3">
      <c r="B16" s="68">
        <v>2.4</v>
      </c>
      <c r="C16" s="46" t="s">
        <v>361</v>
      </c>
      <c r="D16" s="47" t="s">
        <v>84</v>
      </c>
      <c r="E16" s="48" cm="1">
        <f t="array" ref="E16">(_xlfn.SWITCH(D16, "Δεν έχει ξεκινήσει", 0, "Σχεδιάζεται", 25, "Μερική υλοποίηση", 50, "Σχεδόν ολοκληρωμένο", 75, "Πλήρως υλοποιημένο", 100, 0))/100</f>
        <v>0</v>
      </c>
      <c r="F16" s="47">
        <v>4</v>
      </c>
      <c r="G16" s="47">
        <f>E16*F16</f>
        <v>0</v>
      </c>
      <c r="H16" s="47"/>
      <c r="I16" s="47"/>
      <c r="J16" s="47"/>
      <c r="K16" s="47"/>
      <c r="L16" s="47" t="s">
        <v>7</v>
      </c>
      <c r="M16" s="49"/>
      <c r="N16" s="49"/>
      <c r="O16" s="47" t="s">
        <v>7</v>
      </c>
      <c r="P16" s="49"/>
      <c r="Q16" s="47" t="s">
        <v>405</v>
      </c>
      <c r="R16" s="47" t="s">
        <v>506</v>
      </c>
      <c r="S16" s="47" t="s">
        <v>158</v>
      </c>
    </row>
    <row r="17" spans="2:19" ht="58.5" customHeight="1" x14ac:dyDescent="0.3">
      <c r="B17" s="68">
        <v>2.5</v>
      </c>
      <c r="C17" s="46" t="s">
        <v>22</v>
      </c>
      <c r="D17" s="47" t="s">
        <v>84</v>
      </c>
      <c r="E17" s="48" cm="1">
        <f t="array" ref="E17">IF(D17="Δεν εφαρμόζεται", "Εξαιρείται",  (_xlfn.SWITCH(D17, "Δεν έχει ξεκινήσει", 0, "Σχεδιάζεται", 25, "Μερική υλοποίηση", 50, "Σχεδόν ολοκληρωμένο", 75, "Πλήρως υλοποιημένο", 100, 0))/100)</f>
        <v>0</v>
      </c>
      <c r="F17" s="47">
        <f>IF(E17="Εξαιρείται", "Εξαιρείται", 4)</f>
        <v>4</v>
      </c>
      <c r="G17" s="47">
        <f>IF(E17="Εξαιρείται", "Εξαιρείται", E17*F17)</f>
        <v>0</v>
      </c>
      <c r="H17" s="47"/>
      <c r="I17" s="47"/>
      <c r="J17" s="47"/>
      <c r="K17" s="47"/>
      <c r="L17" s="47" t="s">
        <v>7</v>
      </c>
      <c r="M17" s="49"/>
      <c r="N17" s="49"/>
      <c r="O17" s="47" t="s">
        <v>7</v>
      </c>
      <c r="P17" s="49"/>
      <c r="Q17" s="47" t="s">
        <v>405</v>
      </c>
      <c r="R17" s="47" t="s">
        <v>507</v>
      </c>
      <c r="S17" s="47" t="s">
        <v>158</v>
      </c>
    </row>
    <row r="18" spans="2:19" ht="30" customHeight="1" x14ac:dyDescent="0.3">
      <c r="B18" s="67">
        <v>3</v>
      </c>
      <c r="C18" s="41" t="s">
        <v>373</v>
      </c>
      <c r="D18" s="3" t="str" cm="1">
        <f t="array" ref="D18">_xlfn.IFS(
E18*100=0,"Δεν έχει ξεκινήσει",
AND(E18*100&gt;0,E18*100&lt;=25),"Σχεδιάζεται",
AND(E18*100&gt;25,E18*100&lt;75),"Μερική υλοποίηση",
AND(E18*100&gt;=75,E18*100&lt;100),"Σχεδόν ολοκληρωμένο",
E18*100=100,"Πλήρως υλοποιημένο"
)</f>
        <v>Δεν έχει ξεκινήσει</v>
      </c>
      <c r="E18" s="53">
        <f>AVERAGE(E19:E21)</f>
        <v>0</v>
      </c>
      <c r="F18" s="3" t="str">
        <f>"Μέγιστη Δυνατή Βαθμολογία: " &amp; SUM(F19:F21)</f>
        <v>Μέγιστη Δυνατή Βαθμολογία: 14</v>
      </c>
      <c r="G18" s="3" t="str">
        <f>"Επιτευχθείσα Βαθμολογία: " &amp; SUM(G19:G21)</f>
        <v>Επιτευχθείσα Βαθμολογία: 0</v>
      </c>
      <c r="H18" s="2"/>
      <c r="I18" s="2"/>
      <c r="J18" s="2"/>
      <c r="K18" s="2"/>
      <c r="L18" s="2"/>
      <c r="M18" s="2"/>
      <c r="N18" s="2"/>
      <c r="O18" s="2"/>
      <c r="P18" s="2"/>
      <c r="Q18" s="3" t="s">
        <v>424</v>
      </c>
      <c r="R18" s="8" t="s">
        <v>512</v>
      </c>
      <c r="S18" s="3" t="s">
        <v>154</v>
      </c>
    </row>
    <row r="19" spans="2:19" ht="32.4" customHeight="1" x14ac:dyDescent="0.3">
      <c r="B19" s="68">
        <v>3.1</v>
      </c>
      <c r="C19" s="46" t="s">
        <v>23</v>
      </c>
      <c r="D19" s="47" t="s">
        <v>84</v>
      </c>
      <c r="E19" s="48" cm="1">
        <f t="array" ref="E19">(_xlfn.SWITCH(D19, "Δεν έχει ξεκινήσει", 0, "Σχεδιάζεται", 25, "Μερική υλοποίηση", 50, "Σχεδόν ολοκληρωμένο", 75, "Πλήρως υλοποιημένο", 100, 0))/100</f>
        <v>0</v>
      </c>
      <c r="F19" s="47">
        <v>5</v>
      </c>
      <c r="G19" s="47">
        <f>E19*F19</f>
        <v>0</v>
      </c>
      <c r="H19" s="47"/>
      <c r="I19" s="47"/>
      <c r="J19" s="47"/>
      <c r="K19" s="47"/>
      <c r="L19" s="47" t="s">
        <v>7</v>
      </c>
      <c r="M19" s="49"/>
      <c r="N19" s="49"/>
      <c r="O19" s="47" t="s">
        <v>7</v>
      </c>
      <c r="P19" s="49"/>
      <c r="Q19" s="47" t="s">
        <v>425</v>
      </c>
      <c r="R19" s="47" t="s">
        <v>509</v>
      </c>
      <c r="S19" s="47" t="s">
        <v>156</v>
      </c>
    </row>
    <row r="20" spans="2:19" ht="37.950000000000003" customHeight="1" x14ac:dyDescent="0.3">
      <c r="B20" s="68">
        <v>3.2</v>
      </c>
      <c r="C20" s="46" t="s">
        <v>654</v>
      </c>
      <c r="D20" s="47" t="s">
        <v>84</v>
      </c>
      <c r="E20" s="48" cm="1">
        <f t="array" ref="E20">(_xlfn.SWITCH(D20, "Δεν έχει ξεκινήσει", 0, "Σχεδιάζεται", 25, "Μερική υλοποίηση", 50, "Σχεδόν ολοκληρωμένο", 75, "Πλήρως υλοποιημένο", 100, 0))/100</f>
        <v>0</v>
      </c>
      <c r="F20" s="47">
        <v>5</v>
      </c>
      <c r="G20" s="47">
        <f>E20*F20</f>
        <v>0</v>
      </c>
      <c r="H20" s="47"/>
      <c r="I20" s="47"/>
      <c r="J20" s="47"/>
      <c r="K20" s="47"/>
      <c r="L20" s="47" t="s">
        <v>7</v>
      </c>
      <c r="M20" s="49"/>
      <c r="N20" s="49"/>
      <c r="O20" s="47" t="s">
        <v>7</v>
      </c>
      <c r="P20" s="49"/>
      <c r="Q20" s="47" t="s">
        <v>406</v>
      </c>
      <c r="R20" s="47" t="s">
        <v>510</v>
      </c>
      <c r="S20" s="47" t="s">
        <v>157</v>
      </c>
    </row>
    <row r="21" spans="2:19" ht="41.4" x14ac:dyDescent="0.3">
      <c r="B21" s="68">
        <v>3.3</v>
      </c>
      <c r="C21" s="46" t="s">
        <v>508</v>
      </c>
      <c r="D21" s="47" t="s">
        <v>84</v>
      </c>
      <c r="E21" s="48" cm="1">
        <f t="array" ref="E21">(_xlfn.SWITCH(D21, "Δεν έχει ξεκινήσει", 0, "Σχεδιάζεται", 25, "Μερική υλοποίηση", 50, "Σχεδόν ολοκληρωμένο", 75, "Πλήρως υλοποιημένο", 100, 0))/100</f>
        <v>0</v>
      </c>
      <c r="F21" s="47">
        <v>4</v>
      </c>
      <c r="G21" s="47">
        <f>E21*F21</f>
        <v>0</v>
      </c>
      <c r="H21" s="47"/>
      <c r="I21" s="47"/>
      <c r="J21" s="47"/>
      <c r="K21" s="47"/>
      <c r="L21" s="47" t="s">
        <v>7</v>
      </c>
      <c r="M21" s="49"/>
      <c r="N21" s="49"/>
      <c r="O21" s="47" t="s">
        <v>7</v>
      </c>
      <c r="P21" s="49"/>
      <c r="Q21" s="47" t="s">
        <v>406</v>
      </c>
      <c r="R21" s="47" t="s">
        <v>511</v>
      </c>
      <c r="S21" s="47" t="s">
        <v>157</v>
      </c>
    </row>
    <row r="22" spans="2:19" ht="30" customHeight="1" x14ac:dyDescent="0.3">
      <c r="B22" s="67">
        <v>4</v>
      </c>
      <c r="C22" s="41" t="s">
        <v>152</v>
      </c>
      <c r="D22" s="3" t="str" cm="1">
        <f t="array" ref="D22">_xlfn.IFS(
E22*100=0,"Δεν έχει ξεκινήσει",
AND(E22*100&gt;0,E22*100&lt;=25),"Σχεδιάζεται",
AND(E22*100&gt;25,E22*100&lt;75),"Μερική υλοποίηση",
AND(E22*100&gt;=75,E22*100&lt;100),"Σχεδόν ολοκληρωμένο",
E22*100=100,"Πλήρως υλοποιημένο"
)</f>
        <v>Δεν έχει ξεκινήσει</v>
      </c>
      <c r="E22" s="53">
        <f>AVERAGE(E23:E26)</f>
        <v>0</v>
      </c>
      <c r="F22" s="3" t="str">
        <f>"Μέγιστη Δυνατή Βαθμολογία: " &amp; SUM(F23:F26)</f>
        <v>Μέγιστη Δυνατή Βαθμολογία: 19</v>
      </c>
      <c r="G22" s="3" t="str">
        <f>"Επιτευχθείσα Βαθμολογία: " &amp; SUM(G23:G26)</f>
        <v>Επιτευχθείσα Βαθμολογία: 0</v>
      </c>
      <c r="H22" s="2"/>
      <c r="I22" s="2"/>
      <c r="J22" s="2"/>
      <c r="K22" s="2"/>
      <c r="L22" s="2"/>
      <c r="M22" s="2"/>
      <c r="N22" s="2"/>
      <c r="O22" s="2"/>
      <c r="P22" s="2"/>
      <c r="Q22" s="3" t="s">
        <v>424</v>
      </c>
      <c r="R22" s="8" t="s">
        <v>516</v>
      </c>
      <c r="S22" s="3" t="s">
        <v>154</v>
      </c>
    </row>
    <row r="23" spans="2:19" ht="41.4" x14ac:dyDescent="0.3">
      <c r="B23" s="68">
        <v>4.0999999999999996</v>
      </c>
      <c r="C23" s="46" t="s">
        <v>24</v>
      </c>
      <c r="D23" s="47" t="s">
        <v>84</v>
      </c>
      <c r="E23" s="48" cm="1">
        <f t="array" ref="E23">(_xlfn.SWITCH(D23, "Δεν έχει ξεκινήσει", 0, "Σχεδιάζεται", 25, "Μερική υλοποίηση", 50, "Σχεδόν ολοκληρωμένο", 75, "Πλήρως υλοποιημένο", 100, 0))/100</f>
        <v>0</v>
      </c>
      <c r="F23" s="47">
        <v>5</v>
      </c>
      <c r="G23" s="47">
        <f>E23*F23</f>
        <v>0</v>
      </c>
      <c r="H23" s="47"/>
      <c r="I23" s="47"/>
      <c r="J23" s="47"/>
      <c r="K23" s="47"/>
      <c r="L23" s="47" t="s">
        <v>7</v>
      </c>
      <c r="M23" s="49"/>
      <c r="N23" s="49"/>
      <c r="O23" s="47" t="s">
        <v>7</v>
      </c>
      <c r="P23" s="49"/>
      <c r="Q23" s="47" t="s">
        <v>424</v>
      </c>
      <c r="R23" s="47" t="s">
        <v>513</v>
      </c>
      <c r="S23" s="47" t="s">
        <v>155</v>
      </c>
    </row>
    <row r="24" spans="2:19" ht="27" customHeight="1" x14ac:dyDescent="0.3">
      <c r="B24" s="68">
        <v>4.2</v>
      </c>
      <c r="C24" s="46" t="s">
        <v>25</v>
      </c>
      <c r="D24" s="47" t="s">
        <v>84</v>
      </c>
      <c r="E24" s="48" cm="1">
        <f t="array" ref="E24">(_xlfn.SWITCH(D24, "Δεν έχει ξεκινήσει", 0, "Σχεδιάζεται", 25, "Μερική υλοποίηση", 50, "Σχεδόν ολοκληρωμένο", 75, "Πλήρως υλοποιημένο", 100, 0))/100</f>
        <v>0</v>
      </c>
      <c r="F24" s="47">
        <v>5</v>
      </c>
      <c r="G24" s="47">
        <f>E24*F24</f>
        <v>0</v>
      </c>
      <c r="H24" s="47"/>
      <c r="I24" s="47"/>
      <c r="J24" s="47"/>
      <c r="K24" s="47"/>
      <c r="L24" s="47" t="s">
        <v>7</v>
      </c>
      <c r="M24" s="49"/>
      <c r="N24" s="49"/>
      <c r="O24" s="47" t="s">
        <v>7</v>
      </c>
      <c r="P24" s="49"/>
      <c r="Q24" s="47" t="s">
        <v>443</v>
      </c>
      <c r="R24" s="47" t="s">
        <v>513</v>
      </c>
      <c r="S24" s="47" t="s">
        <v>155</v>
      </c>
    </row>
    <row r="25" spans="2:19" ht="26.4" customHeight="1" x14ac:dyDescent="0.3">
      <c r="B25" s="68">
        <v>4.3</v>
      </c>
      <c r="C25" s="46" t="s">
        <v>26</v>
      </c>
      <c r="D25" s="47" t="s">
        <v>84</v>
      </c>
      <c r="E25" s="48" cm="1">
        <f t="array" ref="E25">(_xlfn.SWITCH(D25, "Δεν έχει ξεκινήσει", 0, "Σχεδιάζεται", 25, "Μερική υλοποίηση", 50, "Σχεδόν ολοκληρωμένο", 75, "Πλήρως υλοποιημένο", 100, 0))/100</f>
        <v>0</v>
      </c>
      <c r="F25" s="47">
        <v>5</v>
      </c>
      <c r="G25" s="47">
        <f>E25*F25</f>
        <v>0</v>
      </c>
      <c r="H25" s="47"/>
      <c r="I25" s="47"/>
      <c r="J25" s="47"/>
      <c r="K25" s="47"/>
      <c r="L25" s="47" t="s">
        <v>7</v>
      </c>
      <c r="M25" s="49"/>
      <c r="N25" s="49"/>
      <c r="O25" s="47" t="s">
        <v>7</v>
      </c>
      <c r="P25" s="49"/>
      <c r="Q25" s="47" t="s">
        <v>424</v>
      </c>
      <c r="R25" s="47" t="s">
        <v>514</v>
      </c>
      <c r="S25" s="47" t="s">
        <v>155</v>
      </c>
    </row>
    <row r="26" spans="2:19" ht="41.4" x14ac:dyDescent="0.3">
      <c r="B26" s="68">
        <v>4.4000000000000004</v>
      </c>
      <c r="C26" s="46" t="s">
        <v>27</v>
      </c>
      <c r="D26" s="47" t="s">
        <v>84</v>
      </c>
      <c r="E26" s="48" cm="1">
        <f t="array" ref="E26">(_xlfn.SWITCH(D26, "Δεν έχει ξεκινήσει", 0, "Σχεδιάζεται", 25, "Μερική υλοποίηση", 50, "Σχεδόν ολοκληρωμένο", 75, "Πλήρως υλοποιημένο", 100, 0))/100</f>
        <v>0</v>
      </c>
      <c r="F26" s="47">
        <v>4</v>
      </c>
      <c r="G26" s="47">
        <f>E26*F26</f>
        <v>0</v>
      </c>
      <c r="H26" s="47"/>
      <c r="I26" s="47"/>
      <c r="J26" s="47"/>
      <c r="K26" s="47"/>
      <c r="L26" s="47" t="s">
        <v>7</v>
      </c>
      <c r="M26" s="49"/>
      <c r="N26" s="49"/>
      <c r="O26" s="47" t="s">
        <v>7</v>
      </c>
      <c r="P26" s="49"/>
      <c r="Q26" s="47" t="s">
        <v>424</v>
      </c>
      <c r="R26" s="47" t="s">
        <v>515</v>
      </c>
      <c r="S26" s="47" t="s">
        <v>155</v>
      </c>
    </row>
    <row r="27" spans="2:19" ht="30" customHeight="1" x14ac:dyDescent="0.3">
      <c r="B27" s="67">
        <v>5</v>
      </c>
      <c r="C27" s="41" t="s">
        <v>148</v>
      </c>
      <c r="D27" s="3" t="str" cm="1">
        <f t="array" ref="D27">_xlfn.IFS( E27="Εξαιρείται", "Δεν εφαρμόζεται",
E27*100=0,"Δεν έχει ξεκινήσει",
AND(E27*100&gt;0,E27*100&lt;=25),"Σχεδιάζεται",
AND(E27*100&gt;25,E27*100&lt;75),"Μερική υλοποίηση",
AND(E27*100&gt;=75,E27*100&lt;100),"Σχεδόν ολοκληρωμένο",
E27*100=100,"Πλήρως υλοποιημένο"
)</f>
        <v>Δεν έχει ξεκινήσει</v>
      </c>
      <c r="E27" s="53">
        <f>IFERROR(AVERAGEIF(E28:E31, "&lt;&gt;Εξαιρείται"), "Εξαιρείται")</f>
        <v>0</v>
      </c>
      <c r="F27" s="3" t="str">
        <f>"Μέγιστη Δυνατή Βαθμολογία: " &amp; SUM(F28:F31)</f>
        <v>Μέγιστη Δυνατή Βαθμολογία: 20</v>
      </c>
      <c r="G27" s="3" t="str">
        <f>"Επιτευχθείσα Βαθμολογία: " &amp; SUM(G28:G31)</f>
        <v>Επιτευχθείσα Βαθμολογία: 0</v>
      </c>
      <c r="H27" s="2"/>
      <c r="I27" s="2"/>
      <c r="J27" s="2"/>
      <c r="K27" s="2"/>
      <c r="L27" s="2"/>
      <c r="M27" s="2"/>
      <c r="N27" s="2"/>
      <c r="O27" s="2"/>
      <c r="P27" s="2"/>
      <c r="Q27" s="3" t="s">
        <v>407</v>
      </c>
      <c r="R27" s="3" t="s">
        <v>521</v>
      </c>
      <c r="S27" s="3" t="s">
        <v>95</v>
      </c>
    </row>
    <row r="28" spans="2:19" ht="48.6" customHeight="1" x14ac:dyDescent="0.3">
      <c r="B28" s="68">
        <v>5.0999999999999996</v>
      </c>
      <c r="C28" s="46" t="s">
        <v>28</v>
      </c>
      <c r="D28" s="47" t="s">
        <v>84</v>
      </c>
      <c r="E28" s="48" cm="1">
        <f t="array" ref="E28" xml:space="preserve"> IF(D28="Δεν εφαρμόζεται", "Εξαιρείται", (_xlfn.SWITCH(D28, "Δεν έχει ξεκινήσει", 0, "Σχεδιάζεται", 25, "Μερική υλοποίηση", 50, "Σχεδόν ολοκληρωμένο", 75, "Πλήρως υλοποιημένο", 100, 0))/100)</f>
        <v>0</v>
      </c>
      <c r="F28" s="47">
        <f>IF(E28="Εξαιρείται", "Εξαιρείται", 5)</f>
        <v>5</v>
      </c>
      <c r="G28" s="47">
        <f>IF(E28="Εξαιρείται", "Εξαιρείται", E28*F28)</f>
        <v>0</v>
      </c>
      <c r="H28" s="47"/>
      <c r="I28" s="47"/>
      <c r="J28" s="47"/>
      <c r="K28" s="47"/>
      <c r="L28" s="47" t="s">
        <v>7</v>
      </c>
      <c r="M28" s="49"/>
      <c r="N28" s="49"/>
      <c r="O28" s="47" t="s">
        <v>7</v>
      </c>
      <c r="P28" s="49"/>
      <c r="Q28" s="47" t="s">
        <v>407</v>
      </c>
      <c r="R28" s="47" t="s">
        <v>517</v>
      </c>
      <c r="S28" s="47" t="s">
        <v>388</v>
      </c>
    </row>
    <row r="29" spans="2:19" ht="26.4" customHeight="1" x14ac:dyDescent="0.3">
      <c r="B29" s="68">
        <v>5.2</v>
      </c>
      <c r="C29" s="46" t="s">
        <v>29</v>
      </c>
      <c r="D29" s="47" t="s">
        <v>84</v>
      </c>
      <c r="E29" s="48" cm="1">
        <f t="array" ref="E29" xml:space="preserve"> IF(D29="Δεν εφαρμόζεται", "Εξαιρείται", (_xlfn.SWITCH(D29, "Δεν έχει ξεκινήσει", 0, "Σχεδιάζεται", 25, "Μερική υλοποίηση", 50, "Σχεδόν ολοκληρωμένο", 75, "Πλήρως υλοποιημένο", 100, 0))/100)</f>
        <v>0</v>
      </c>
      <c r="F29" s="47">
        <f t="shared" ref="F29:F31" si="1">IF(E29="Εξαιρείται", "Εξαιρείται", 5)</f>
        <v>5</v>
      </c>
      <c r="G29" s="47">
        <f t="shared" ref="G29:G31" si="2">IF(E29="Εξαιρείται", "Εξαιρείται", E29*F29)</f>
        <v>0</v>
      </c>
      <c r="H29" s="47"/>
      <c r="I29" s="47"/>
      <c r="J29" s="47"/>
      <c r="K29" s="47"/>
      <c r="L29" s="47" t="s">
        <v>7</v>
      </c>
      <c r="M29" s="49"/>
      <c r="N29" s="49"/>
      <c r="O29" s="47" t="s">
        <v>7</v>
      </c>
      <c r="P29" s="49"/>
      <c r="Q29" s="47" t="s">
        <v>407</v>
      </c>
      <c r="R29" s="47" t="s">
        <v>518</v>
      </c>
      <c r="S29" s="47" t="s">
        <v>388</v>
      </c>
    </row>
    <row r="30" spans="2:19" ht="34.200000000000003" customHeight="1" x14ac:dyDescent="0.3">
      <c r="B30" s="68">
        <v>5.3</v>
      </c>
      <c r="C30" s="46" t="s">
        <v>30</v>
      </c>
      <c r="D30" s="47" t="s">
        <v>84</v>
      </c>
      <c r="E30" s="48" cm="1">
        <f t="array" ref="E30" xml:space="preserve"> IF(D30="Δεν εφαρμόζεται", "Εξαιρείται", (_xlfn.SWITCH(D30, "Δεν έχει ξεκινήσει", 0, "Σχεδιάζεται", 25, "Μερική υλοποίηση", 50, "Σχεδόν ολοκληρωμένο", 75, "Πλήρως υλοποιημένο", 100, 0))/100)</f>
        <v>0</v>
      </c>
      <c r="F30" s="47">
        <f t="shared" si="1"/>
        <v>5</v>
      </c>
      <c r="G30" s="47">
        <f t="shared" si="2"/>
        <v>0</v>
      </c>
      <c r="H30" s="47"/>
      <c r="I30" s="47"/>
      <c r="J30" s="47"/>
      <c r="K30" s="47"/>
      <c r="L30" s="47" t="s">
        <v>7</v>
      </c>
      <c r="M30" s="49"/>
      <c r="N30" s="49"/>
      <c r="O30" s="47" t="s">
        <v>7</v>
      </c>
      <c r="P30" s="49"/>
      <c r="Q30" s="47" t="s">
        <v>407</v>
      </c>
      <c r="R30" s="47" t="s">
        <v>519</v>
      </c>
      <c r="S30" s="47" t="s">
        <v>388</v>
      </c>
    </row>
    <row r="31" spans="2:19" ht="35.4" customHeight="1" x14ac:dyDescent="0.3">
      <c r="B31" s="68">
        <v>5.4</v>
      </c>
      <c r="C31" s="46" t="s">
        <v>652</v>
      </c>
      <c r="D31" s="47" t="s">
        <v>84</v>
      </c>
      <c r="E31" s="48" cm="1">
        <f t="array" ref="E31" xml:space="preserve"> IF(D31="Δεν εφαρμόζεται", "Εξαιρείται", (_xlfn.SWITCH(D31, "Δεν έχει ξεκινήσει", 0, "Σχεδιάζεται", 25, "Μερική υλοποίηση", 50, "Σχεδόν ολοκληρωμένο", 75, "Πλήρως υλοποιημένο", 100, 0))/100)</f>
        <v>0</v>
      </c>
      <c r="F31" s="47">
        <f t="shared" si="1"/>
        <v>5</v>
      </c>
      <c r="G31" s="47">
        <f t="shared" si="2"/>
        <v>0</v>
      </c>
      <c r="H31" s="47"/>
      <c r="I31" s="47"/>
      <c r="J31" s="47"/>
      <c r="K31" s="47"/>
      <c r="L31" s="47" t="s">
        <v>7</v>
      </c>
      <c r="M31" s="49"/>
      <c r="N31" s="49"/>
      <c r="O31" s="47" t="s">
        <v>7</v>
      </c>
      <c r="P31" s="49"/>
      <c r="Q31" s="47" t="s">
        <v>407</v>
      </c>
      <c r="R31" s="47" t="s">
        <v>520</v>
      </c>
      <c r="S31" s="47" t="s">
        <v>388</v>
      </c>
    </row>
    <row r="32" spans="2:19" ht="30" customHeight="1" x14ac:dyDescent="0.3">
      <c r="B32" s="67">
        <v>6</v>
      </c>
      <c r="C32" s="41" t="s">
        <v>147</v>
      </c>
      <c r="D32" s="3" t="str" cm="1">
        <f t="array" ref="D32">_xlfn.IFS(
E32*100=0,"Δεν έχει ξεκινήσει",
AND(E32*100&gt;0,E32*100&lt;=25),"Σχεδιάζεται",
AND(E32*100&gt;25,E32*100&lt;75),"Μερική υλοποίηση",
AND(E32*100&gt;=75,E32*100&lt;100),"Σχεδόν ολοκληρωμένο",
E32*100=100,"Πλήρως υλοποιημένο"
)</f>
        <v>Δεν έχει ξεκινήσει</v>
      </c>
      <c r="E32" s="53">
        <f>AVERAGE(E33:E35)</f>
        <v>0</v>
      </c>
      <c r="F32" s="3" t="str">
        <f>"Μέγιστη Δυνατή Βαθμολογία: " &amp; SUM(F33:F35)</f>
        <v>Μέγιστη Δυνατή Βαθμολογία: 14</v>
      </c>
      <c r="G32" s="3" t="str">
        <f>"Επιτευχθείσα Βαθμολογία: " &amp; SUM(G33:G35)</f>
        <v>Επιτευχθείσα Βαθμολογία: 0</v>
      </c>
      <c r="H32" s="2"/>
      <c r="I32" s="2"/>
      <c r="J32" s="2"/>
      <c r="K32" s="2"/>
      <c r="L32" s="2"/>
      <c r="M32" s="2"/>
      <c r="N32" s="2"/>
      <c r="O32" s="2"/>
      <c r="P32" s="2"/>
      <c r="Q32" s="3" t="s">
        <v>407</v>
      </c>
      <c r="R32" s="3" t="s">
        <v>526</v>
      </c>
      <c r="S32" s="3" t="s">
        <v>95</v>
      </c>
    </row>
    <row r="33" spans="2:19" ht="55.2" x14ac:dyDescent="0.3">
      <c r="B33" s="68">
        <v>6.1</v>
      </c>
      <c r="C33" s="46" t="s">
        <v>362</v>
      </c>
      <c r="D33" s="47" t="s">
        <v>84</v>
      </c>
      <c r="E33" s="48" cm="1">
        <f t="array" ref="E33">(_xlfn.SWITCH(D33, "Δεν έχει ξεκινήσει", 0, "Σχεδιάζεται", 25, "Μερική υλοποίηση", 50, "Σχεδόν ολοκληρωμένο", 75, "Πλήρως υλοποιημένο", 100, 0))/100</f>
        <v>0</v>
      </c>
      <c r="F33" s="47">
        <v>5</v>
      </c>
      <c r="G33" s="47">
        <f>E33*F33</f>
        <v>0</v>
      </c>
      <c r="H33" s="47"/>
      <c r="I33" s="47"/>
      <c r="J33" s="47"/>
      <c r="K33" s="47"/>
      <c r="L33" s="47" t="s">
        <v>7</v>
      </c>
      <c r="M33" s="49"/>
      <c r="N33" s="49"/>
      <c r="O33" s="47" t="s">
        <v>7</v>
      </c>
      <c r="P33" s="49"/>
      <c r="Q33" s="47" t="s">
        <v>407</v>
      </c>
      <c r="R33" s="47" t="s">
        <v>523</v>
      </c>
      <c r="S33" s="47" t="s">
        <v>388</v>
      </c>
    </row>
    <row r="34" spans="2:19" ht="34.950000000000003" customHeight="1" x14ac:dyDescent="0.3">
      <c r="B34" s="68">
        <v>6.2</v>
      </c>
      <c r="C34" s="46" t="s">
        <v>31</v>
      </c>
      <c r="D34" s="47" t="s">
        <v>84</v>
      </c>
      <c r="E34" s="48" cm="1">
        <f t="array" ref="E34">(_xlfn.SWITCH(D34, "Δεν έχει ξεκινήσει", 0, "Σχεδιάζεται", 25, "Μερική υλοποίηση", 50, "Σχεδόν ολοκληρωμένο", 75, "Πλήρως υλοποιημένο", 100, 0))/100</f>
        <v>0</v>
      </c>
      <c r="F34" s="47">
        <v>5</v>
      </c>
      <c r="G34" s="47">
        <f>E34*F34</f>
        <v>0</v>
      </c>
      <c r="H34" s="47"/>
      <c r="I34" s="47"/>
      <c r="J34" s="47"/>
      <c r="K34" s="47"/>
      <c r="L34" s="47" t="s">
        <v>7</v>
      </c>
      <c r="M34" s="49"/>
      <c r="N34" s="49"/>
      <c r="O34" s="47" t="s">
        <v>7</v>
      </c>
      <c r="P34" s="49"/>
      <c r="Q34" s="47" t="s">
        <v>407</v>
      </c>
      <c r="R34" s="47" t="s">
        <v>524</v>
      </c>
      <c r="S34" s="47" t="s">
        <v>388</v>
      </c>
    </row>
    <row r="35" spans="2:19" ht="42" customHeight="1" x14ac:dyDescent="0.3">
      <c r="B35" s="68">
        <v>6.3</v>
      </c>
      <c r="C35" s="46" t="s">
        <v>522</v>
      </c>
      <c r="D35" s="47" t="s">
        <v>84</v>
      </c>
      <c r="E35" s="48" cm="1">
        <f t="array" ref="E35">(_xlfn.SWITCH(D35, "Δεν έχει ξεκινήσει", 0, "Σχεδιάζεται", 25, "Μερική υλοποίηση", 50, "Σχεδόν ολοκληρωμένο", 75, "Πλήρως υλοποιημένο", 100, 0))/100</f>
        <v>0</v>
      </c>
      <c r="F35" s="47">
        <v>4</v>
      </c>
      <c r="G35" s="47">
        <f>E35*F35</f>
        <v>0</v>
      </c>
      <c r="H35" s="47"/>
      <c r="I35" s="47"/>
      <c r="J35" s="47"/>
      <c r="K35" s="47"/>
      <c r="L35" s="47" t="s">
        <v>7</v>
      </c>
      <c r="M35" s="49"/>
      <c r="N35" s="49"/>
      <c r="O35" s="47" t="s">
        <v>7</v>
      </c>
      <c r="P35" s="49"/>
      <c r="Q35" s="47" t="s">
        <v>407</v>
      </c>
      <c r="R35" s="47" t="s">
        <v>525</v>
      </c>
      <c r="S35" s="47" t="s">
        <v>388</v>
      </c>
    </row>
    <row r="36" spans="2:19" ht="30" customHeight="1" x14ac:dyDescent="0.3">
      <c r="B36" s="67">
        <v>7</v>
      </c>
      <c r="C36" s="41" t="s">
        <v>144</v>
      </c>
      <c r="D36" s="3" t="str" cm="1">
        <f t="array" ref="D36">_xlfn.IFS(
E36*100=0,"Δεν έχει ξεκινήσει",
AND(E36*100&gt;0,E36*100&lt;=25),"Σχεδιάζεται",
AND(E36*100&gt;25,E36*100&lt;75),"Μερική υλοποίηση",
AND(E36*100&gt;=75,E36*100&lt;100),"Σχεδόν ολοκληρωμένο",
E36*100=100,"Πλήρως υλοποιημένο"
)</f>
        <v>Δεν έχει ξεκινήσει</v>
      </c>
      <c r="E36" s="53">
        <f>AVERAGE(E37:E41)</f>
        <v>0</v>
      </c>
      <c r="F36" s="3" t="str">
        <f>"Μέγιστη Δυνατή Βαθμολογία: " &amp; SUM(F37:F41)</f>
        <v>Μέγιστη Δυνατή Βαθμολογία: 19</v>
      </c>
      <c r="G36" s="3" t="str">
        <f>"Επιτευχθείσα Βαθμολογία: " &amp; SUM(G37:G41)</f>
        <v>Επιτευχθείσα Βαθμολογία: 0</v>
      </c>
      <c r="H36" s="2"/>
      <c r="I36" s="2"/>
      <c r="J36" s="2"/>
      <c r="K36" s="2"/>
      <c r="L36" s="2"/>
      <c r="M36" s="2"/>
      <c r="N36" s="2"/>
      <c r="O36" s="2"/>
      <c r="P36" s="2"/>
      <c r="Q36" s="3" t="s">
        <v>408</v>
      </c>
      <c r="R36" s="3" t="s">
        <v>532</v>
      </c>
      <c r="S36" s="3" t="s">
        <v>110</v>
      </c>
    </row>
    <row r="37" spans="2:19" ht="27.6" x14ac:dyDescent="0.3">
      <c r="B37" s="68">
        <v>7.1</v>
      </c>
      <c r="C37" s="46" t="s">
        <v>527</v>
      </c>
      <c r="D37" s="47" t="s">
        <v>84</v>
      </c>
      <c r="E37" s="48" cm="1">
        <f t="array" ref="E37">(_xlfn.SWITCH(D37, "Δεν έχει ξεκινήσει", 0, "Σχεδιάζεται", 25, "Μερική υλοποίηση", 50, "Σχεδόν ολοκληρωμένο", 75, "Πλήρως υλοποιημένο", 100, 0))/100</f>
        <v>0</v>
      </c>
      <c r="F37" s="47">
        <v>4</v>
      </c>
      <c r="G37" s="47">
        <f>E37*F37</f>
        <v>0</v>
      </c>
      <c r="H37" s="47"/>
      <c r="I37" s="47"/>
      <c r="J37" s="47"/>
      <c r="K37" s="47"/>
      <c r="L37" s="47" t="s">
        <v>7</v>
      </c>
      <c r="M37" s="50"/>
      <c r="N37" s="50"/>
      <c r="O37" s="47" t="s">
        <v>7</v>
      </c>
      <c r="P37" s="50"/>
      <c r="Q37" s="47" t="s">
        <v>408</v>
      </c>
      <c r="R37" s="47" t="s">
        <v>528</v>
      </c>
      <c r="S37" s="47" t="s">
        <v>124</v>
      </c>
    </row>
    <row r="38" spans="2:19" ht="33.6" customHeight="1" x14ac:dyDescent="0.3">
      <c r="B38" s="68">
        <v>7.2</v>
      </c>
      <c r="C38" s="46" t="s">
        <v>146</v>
      </c>
      <c r="D38" s="47" t="s">
        <v>84</v>
      </c>
      <c r="E38" s="48" cm="1">
        <f t="array" ref="E38">(_xlfn.SWITCH(D38, "Δεν έχει ξεκινήσει", 0, "Σχεδιάζεται", 25, "Μερική υλοποίηση", 50, "Σχεδόν ολοκληρωμένο", 75, "Πλήρως υλοποιημένο", 100, 0))/100</f>
        <v>0</v>
      </c>
      <c r="F38" s="47">
        <v>4</v>
      </c>
      <c r="G38" s="47">
        <f>E38*F38</f>
        <v>0</v>
      </c>
      <c r="H38" s="47"/>
      <c r="I38" s="47"/>
      <c r="J38" s="47"/>
      <c r="K38" s="47"/>
      <c r="L38" s="47" t="s">
        <v>7</v>
      </c>
      <c r="M38" s="50"/>
      <c r="N38" s="50"/>
      <c r="O38" s="47" t="s">
        <v>7</v>
      </c>
      <c r="P38" s="50"/>
      <c r="Q38" s="47" t="s">
        <v>408</v>
      </c>
      <c r="R38" s="47" t="s">
        <v>529</v>
      </c>
      <c r="S38" s="47" t="s">
        <v>124</v>
      </c>
    </row>
    <row r="39" spans="2:19" ht="32.4" customHeight="1" x14ac:dyDescent="0.3">
      <c r="B39" s="68">
        <v>7.3</v>
      </c>
      <c r="C39" s="46" t="s">
        <v>145</v>
      </c>
      <c r="D39" s="47" t="s">
        <v>84</v>
      </c>
      <c r="E39" s="48" cm="1">
        <f t="array" ref="E39">(_xlfn.SWITCH(D39, "Δεν έχει ξεκινήσει", 0, "Σχεδιάζεται", 25, "Μερική υλοποίηση", 50, "Σχεδόν ολοκληρωμένο", 75, "Πλήρως υλοποιημένο", 100, 0))/100</f>
        <v>0</v>
      </c>
      <c r="F39" s="47">
        <v>4</v>
      </c>
      <c r="G39" s="47">
        <f>E39*F39</f>
        <v>0</v>
      </c>
      <c r="H39" s="47"/>
      <c r="I39" s="47"/>
      <c r="J39" s="47"/>
      <c r="K39" s="47"/>
      <c r="L39" s="47" t="s">
        <v>7</v>
      </c>
      <c r="M39" s="50"/>
      <c r="N39" s="50"/>
      <c r="O39" s="47" t="s">
        <v>7</v>
      </c>
      <c r="P39" s="50"/>
      <c r="Q39" s="47" t="s">
        <v>408</v>
      </c>
      <c r="R39" s="47" t="s">
        <v>529</v>
      </c>
      <c r="S39" s="47" t="s">
        <v>124</v>
      </c>
    </row>
    <row r="40" spans="2:19" ht="31.95" customHeight="1" x14ac:dyDescent="0.3">
      <c r="B40" s="68">
        <v>7.4</v>
      </c>
      <c r="C40" s="46" t="s">
        <v>32</v>
      </c>
      <c r="D40" s="47" t="s">
        <v>84</v>
      </c>
      <c r="E40" s="48" cm="1">
        <f t="array" ref="E40">(_xlfn.SWITCH(D40, "Δεν έχει ξεκινήσει", 0, "Σχεδιάζεται", 25, "Μερική υλοποίηση", 50, "Σχεδόν ολοκληρωμένο", 75, "Πλήρως υλοποιημένο", 100, 0))/100</f>
        <v>0</v>
      </c>
      <c r="F40" s="47">
        <v>3</v>
      </c>
      <c r="G40" s="47">
        <f>E40*F40</f>
        <v>0</v>
      </c>
      <c r="H40" s="47"/>
      <c r="I40" s="47"/>
      <c r="J40" s="47"/>
      <c r="K40" s="47"/>
      <c r="L40" s="47" t="s">
        <v>7</v>
      </c>
      <c r="M40" s="50"/>
      <c r="N40" s="50"/>
      <c r="O40" s="47" t="s">
        <v>7</v>
      </c>
      <c r="P40" s="50"/>
      <c r="Q40" s="47" t="s">
        <v>408</v>
      </c>
      <c r="R40" s="47" t="s">
        <v>530</v>
      </c>
      <c r="S40" s="47" t="s">
        <v>124</v>
      </c>
    </row>
    <row r="41" spans="2:19" ht="36" customHeight="1" x14ac:dyDescent="0.3">
      <c r="B41" s="68">
        <v>7.5</v>
      </c>
      <c r="C41" s="46" t="s">
        <v>33</v>
      </c>
      <c r="D41" s="47" t="s">
        <v>84</v>
      </c>
      <c r="E41" s="48" cm="1">
        <f t="array" ref="E41">IF(D41="Δεν εφαρμόζεται", "Εξαιρείται",  (_xlfn.SWITCH(D41, "Δεν έχει ξεκινήσει", 0, "Σχεδιάζεται", 25, "Μερική υλοποίηση", 50, "Σχεδόν ολοκληρωμένο", 75, "Πλήρως υλοποιημένο", 100, 0))/100)</f>
        <v>0</v>
      </c>
      <c r="F41" s="47">
        <f>IF(E41="Εξαιρείται", "Εξαιρείται", 4)</f>
        <v>4</v>
      </c>
      <c r="G41" s="47">
        <f>IF(E41="Εξαιρείται", "Εξαιρείται", E41*F41)</f>
        <v>0</v>
      </c>
      <c r="H41" s="47"/>
      <c r="I41" s="47"/>
      <c r="J41" s="47"/>
      <c r="K41" s="47"/>
      <c r="L41" s="47" t="s">
        <v>7</v>
      </c>
      <c r="M41" s="50"/>
      <c r="N41" s="50"/>
      <c r="O41" s="47" t="s">
        <v>7</v>
      </c>
      <c r="P41" s="50"/>
      <c r="Q41" s="47" t="s">
        <v>408</v>
      </c>
      <c r="R41" s="47" t="s">
        <v>531</v>
      </c>
      <c r="S41" s="47" t="s">
        <v>124</v>
      </c>
    </row>
    <row r="42" spans="2:19" ht="30" customHeight="1" x14ac:dyDescent="0.3">
      <c r="B42" s="67">
        <v>8</v>
      </c>
      <c r="C42" s="41" t="s">
        <v>137</v>
      </c>
      <c r="D42" s="3" t="str" cm="1">
        <f t="array" ref="D42">_xlfn.IFS(
E42*100=0,"Δεν έχει ξεκινήσει",
AND(E42*100&gt;0,E42*100&lt;=25),"Σχεδιάζεται",
AND(E42*100&gt;25,E42*100&lt;75),"Μερική υλοποίηση",
AND(E42*100&gt;=75,E42*100&lt;100),"Σχεδόν ολοκληρωμένο",
E42*100=100,"Πλήρως υλοποιημένο"
)</f>
        <v>Δεν έχει ξεκινήσει</v>
      </c>
      <c r="E42" s="53">
        <f>AVERAGE(E43:E52)</f>
        <v>0</v>
      </c>
      <c r="F42" s="3" t="str">
        <f>"Μέγιστη Δυνατή Βαθμολογία: " &amp; SUM(F43:F52)</f>
        <v>Μέγιστη Δυνατή Βαθμολογία: 44</v>
      </c>
      <c r="G42" s="3" t="str">
        <f>"Επιτευχθείσα Βαθμολογία: " &amp; SUM(G43:G52)</f>
        <v>Επιτευχθείσα Βαθμολογία: 0</v>
      </c>
      <c r="H42" s="2"/>
      <c r="I42" s="2"/>
      <c r="J42" s="2"/>
      <c r="K42" s="2"/>
      <c r="L42" s="2"/>
      <c r="M42" s="2"/>
      <c r="N42" s="2"/>
      <c r="O42" s="2"/>
      <c r="P42" s="2"/>
      <c r="Q42" s="3" t="s">
        <v>426</v>
      </c>
      <c r="R42" s="3" t="s">
        <v>541</v>
      </c>
      <c r="S42" s="3" t="s">
        <v>153</v>
      </c>
    </row>
    <row r="43" spans="2:19" ht="45" customHeight="1" x14ac:dyDescent="0.3">
      <c r="B43" s="68">
        <v>8.1</v>
      </c>
      <c r="C43" s="46" t="s">
        <v>34</v>
      </c>
      <c r="D43" s="47" t="s">
        <v>84</v>
      </c>
      <c r="E43" s="48" cm="1">
        <f t="array" ref="E43">(_xlfn.SWITCH(D43, "Δεν έχει ξεκινήσει", 0, "Σχεδιάζεται", 25, "Μερική υλοποίηση", 50, "Σχεδόν ολοκληρωμένο", 75, "Πλήρως υλοποιημένο", 100, 0))/100</f>
        <v>0</v>
      </c>
      <c r="F43" s="47">
        <v>5</v>
      </c>
      <c r="G43" s="47">
        <f t="shared" ref="G43:G52" si="3">E43*F43</f>
        <v>0</v>
      </c>
      <c r="H43" s="47"/>
      <c r="I43" s="47"/>
      <c r="J43" s="47"/>
      <c r="K43" s="47"/>
      <c r="L43" s="47" t="s">
        <v>7</v>
      </c>
      <c r="M43" s="50"/>
      <c r="N43" s="50"/>
      <c r="O43" s="47" t="s">
        <v>7</v>
      </c>
      <c r="P43" s="50"/>
      <c r="Q43" s="47" t="s">
        <v>409</v>
      </c>
      <c r="R43" s="47" t="s">
        <v>536</v>
      </c>
      <c r="S43" s="47" t="s">
        <v>125</v>
      </c>
    </row>
    <row r="44" spans="2:19" ht="25.2" customHeight="1" x14ac:dyDescent="0.3">
      <c r="B44" s="68">
        <v>8.1999999999999993</v>
      </c>
      <c r="C44" s="46" t="s">
        <v>141</v>
      </c>
      <c r="D44" s="47" t="s">
        <v>84</v>
      </c>
      <c r="E44" s="48" cm="1">
        <f t="array" ref="E44">(_xlfn.SWITCH(D44, "Δεν έχει ξεκινήσει", 0, "Σχεδιάζεται", 25, "Μερική υλοποίηση", 50, "Σχεδόν ολοκληρωμένο", 75, "Πλήρως υλοποιημένο", 100, 0))/100</f>
        <v>0</v>
      </c>
      <c r="F44" s="47">
        <v>5</v>
      </c>
      <c r="G44" s="47">
        <f t="shared" si="3"/>
        <v>0</v>
      </c>
      <c r="H44" s="47"/>
      <c r="I44" s="47"/>
      <c r="J44" s="47"/>
      <c r="K44" s="47"/>
      <c r="L44" s="47" t="s">
        <v>7</v>
      </c>
      <c r="M44" s="50"/>
      <c r="N44" s="50"/>
      <c r="O44" s="47" t="s">
        <v>7</v>
      </c>
      <c r="P44" s="50"/>
      <c r="Q44" s="47" t="s">
        <v>409</v>
      </c>
      <c r="R44" s="47" t="s">
        <v>536</v>
      </c>
      <c r="S44" s="47" t="s">
        <v>125</v>
      </c>
    </row>
    <row r="45" spans="2:19" ht="41.4" x14ac:dyDescent="0.3">
      <c r="B45" s="68">
        <v>8.3000000000000007</v>
      </c>
      <c r="C45" s="46" t="s">
        <v>35</v>
      </c>
      <c r="D45" s="47" t="s">
        <v>84</v>
      </c>
      <c r="E45" s="48" cm="1">
        <f t="array" ref="E45">(_xlfn.SWITCH(D45, "Δεν έχει ξεκινήσει", 0, "Σχεδιάζεται", 25, "Μερική υλοποίηση", 50, "Σχεδόν ολοκληρωμένο", 75, "Πλήρως υλοποιημένο", 100, 0))/100</f>
        <v>0</v>
      </c>
      <c r="F45" s="47">
        <v>4</v>
      </c>
      <c r="G45" s="47">
        <f t="shared" si="3"/>
        <v>0</v>
      </c>
      <c r="H45" s="47"/>
      <c r="I45" s="47"/>
      <c r="J45" s="47"/>
      <c r="K45" s="47"/>
      <c r="L45" s="47" t="s">
        <v>7</v>
      </c>
      <c r="M45" s="50"/>
      <c r="N45" s="50"/>
      <c r="O45" s="47" t="s">
        <v>7</v>
      </c>
      <c r="P45" s="50"/>
      <c r="Q45" s="47" t="s">
        <v>409</v>
      </c>
      <c r="R45" s="47" t="s">
        <v>537</v>
      </c>
      <c r="S45" s="47" t="s">
        <v>125</v>
      </c>
    </row>
    <row r="46" spans="2:19" ht="27.6" x14ac:dyDescent="0.3">
      <c r="B46" s="68">
        <v>8.4</v>
      </c>
      <c r="C46" s="46" t="s">
        <v>36</v>
      </c>
      <c r="D46" s="47" t="s">
        <v>84</v>
      </c>
      <c r="E46" s="48" cm="1">
        <f t="array" ref="E46">(_xlfn.SWITCH(D46, "Δεν έχει ξεκινήσει", 0, "Σχεδιάζεται", 25, "Μερική υλοποίηση", 50, "Σχεδόν ολοκληρωμένο", 75, "Πλήρως υλοποιημένο", 100, 0))/100</f>
        <v>0</v>
      </c>
      <c r="F46" s="47">
        <v>5</v>
      </c>
      <c r="G46" s="47">
        <f t="shared" si="3"/>
        <v>0</v>
      </c>
      <c r="H46" s="47"/>
      <c r="I46" s="47"/>
      <c r="J46" s="47"/>
      <c r="K46" s="47"/>
      <c r="L46" s="47" t="s">
        <v>7</v>
      </c>
      <c r="M46" s="50"/>
      <c r="N46" s="50"/>
      <c r="O46" s="47" t="s">
        <v>7</v>
      </c>
      <c r="P46" s="50"/>
      <c r="Q46" s="47" t="s">
        <v>410</v>
      </c>
      <c r="R46" s="47" t="s">
        <v>538</v>
      </c>
      <c r="S46" s="47" t="s">
        <v>128</v>
      </c>
    </row>
    <row r="47" spans="2:19" ht="27.6" x14ac:dyDescent="0.3">
      <c r="B47" s="68">
        <v>8.5</v>
      </c>
      <c r="C47" s="46" t="s">
        <v>653</v>
      </c>
      <c r="D47" s="47" t="s">
        <v>84</v>
      </c>
      <c r="E47" s="48" cm="1">
        <f t="array" ref="E47">(_xlfn.SWITCH(D47, "Δεν έχει ξεκινήσει", 0, "Σχεδιάζεται", 25, "Μερική υλοποίηση", 50, "Σχεδόν ολοκληρωμένο", 75, "Πλήρως υλοποιημένο", 100, 0))/100</f>
        <v>0</v>
      </c>
      <c r="F47" s="47">
        <v>5</v>
      </c>
      <c r="G47" s="47">
        <f t="shared" si="3"/>
        <v>0</v>
      </c>
      <c r="H47" s="47"/>
      <c r="I47" s="47"/>
      <c r="J47" s="47"/>
      <c r="K47" s="47"/>
      <c r="L47" s="47" t="s">
        <v>7</v>
      </c>
      <c r="M47" s="50"/>
      <c r="N47" s="50"/>
      <c r="O47" s="47" t="s">
        <v>7</v>
      </c>
      <c r="P47" s="50"/>
      <c r="Q47" s="47" t="s">
        <v>410</v>
      </c>
      <c r="R47" s="47" t="s">
        <v>539</v>
      </c>
      <c r="S47" s="47" t="s">
        <v>128</v>
      </c>
    </row>
    <row r="48" spans="2:19" ht="31.95" customHeight="1" x14ac:dyDescent="0.3">
      <c r="B48" s="68">
        <v>8.6</v>
      </c>
      <c r="C48" s="46" t="s">
        <v>533</v>
      </c>
      <c r="D48" s="47" t="s">
        <v>84</v>
      </c>
      <c r="E48" s="48" cm="1">
        <f t="array" ref="E48">(_xlfn.SWITCH(D48, "Δεν έχει ξεκινήσει", 0, "Σχεδιάζεται", 25, "Μερική υλοποίηση", 50, "Σχεδόν ολοκληρωμένο", 75, "Πλήρως υλοποιημένο", 100, 0))/100</f>
        <v>0</v>
      </c>
      <c r="F48" s="47">
        <v>4</v>
      </c>
      <c r="G48" s="47">
        <f t="shared" si="3"/>
        <v>0</v>
      </c>
      <c r="H48" s="47"/>
      <c r="I48" s="47"/>
      <c r="J48" s="47"/>
      <c r="K48" s="47"/>
      <c r="L48" s="47" t="s">
        <v>7</v>
      </c>
      <c r="M48" s="50"/>
      <c r="N48" s="50"/>
      <c r="O48" s="47" t="s">
        <v>7</v>
      </c>
      <c r="P48" s="50"/>
      <c r="Q48" s="47" t="s">
        <v>409</v>
      </c>
      <c r="R48" s="47" t="s">
        <v>537</v>
      </c>
      <c r="S48" s="47" t="s">
        <v>125</v>
      </c>
    </row>
    <row r="49" spans="2:19" ht="41.4" x14ac:dyDescent="0.3">
      <c r="B49" s="68">
        <v>8.6999999999999993</v>
      </c>
      <c r="C49" s="46" t="s">
        <v>534</v>
      </c>
      <c r="D49" s="47" t="s">
        <v>84</v>
      </c>
      <c r="E49" s="48" cm="1">
        <f t="array" ref="E49">(_xlfn.SWITCH(D49, "Δεν έχει ξεκινήσει", 0, "Σχεδιάζεται", 25, "Μερική υλοποίηση", 50, "Σχεδόν ολοκληρωμένο", 75, "Πλήρως υλοποιημένο", 100, 0))/100</f>
        <v>0</v>
      </c>
      <c r="F49" s="47">
        <v>4</v>
      </c>
      <c r="G49" s="47">
        <f t="shared" si="3"/>
        <v>0</v>
      </c>
      <c r="H49" s="47"/>
      <c r="I49" s="47"/>
      <c r="J49" s="47"/>
      <c r="K49" s="47"/>
      <c r="L49" s="47" t="s">
        <v>7</v>
      </c>
      <c r="M49" s="50"/>
      <c r="N49" s="50"/>
      <c r="O49" s="47" t="s">
        <v>7</v>
      </c>
      <c r="P49" s="50"/>
      <c r="Q49" s="47" t="s">
        <v>411</v>
      </c>
      <c r="R49" s="47" t="s">
        <v>538</v>
      </c>
      <c r="S49" s="47" t="s">
        <v>127</v>
      </c>
    </row>
    <row r="50" spans="2:19" ht="51" customHeight="1" x14ac:dyDescent="0.3">
      <c r="B50" s="68">
        <v>8.8000000000000007</v>
      </c>
      <c r="C50" s="46" t="s">
        <v>535</v>
      </c>
      <c r="D50" s="47" t="s">
        <v>84</v>
      </c>
      <c r="E50" s="48" cm="1">
        <f t="array" ref="E50">(_xlfn.SWITCH(D50, "Δεν έχει ξεκινήσει", 0, "Σχεδιάζεται", 25, "Μερική υλοποίηση", 50, "Σχεδόν ολοκληρωμένο", 75, "Πλήρως υλοποιημένο", 100, 0))/100</f>
        <v>0</v>
      </c>
      <c r="F50" s="47">
        <v>3</v>
      </c>
      <c r="G50" s="47">
        <f t="shared" si="3"/>
        <v>0</v>
      </c>
      <c r="H50" s="47"/>
      <c r="I50" s="47"/>
      <c r="J50" s="47"/>
      <c r="K50" s="47"/>
      <c r="L50" s="47" t="s">
        <v>7</v>
      </c>
      <c r="M50" s="50"/>
      <c r="N50" s="50"/>
      <c r="O50" s="47" t="s">
        <v>7</v>
      </c>
      <c r="P50" s="50"/>
      <c r="Q50" s="47" t="s">
        <v>409</v>
      </c>
      <c r="R50" s="47" t="s">
        <v>540</v>
      </c>
      <c r="S50" s="47" t="s">
        <v>125</v>
      </c>
    </row>
    <row r="51" spans="2:19" ht="55.2" x14ac:dyDescent="0.3">
      <c r="B51" s="68">
        <v>8.9</v>
      </c>
      <c r="C51" s="46" t="s">
        <v>684</v>
      </c>
      <c r="D51" s="47" t="s">
        <v>84</v>
      </c>
      <c r="E51" s="48" cm="1">
        <f t="array" ref="E51">(_xlfn.SWITCH(D51, "Δεν έχει ξεκινήσει", 0, "Σχεδιάζεται", 25, "Μερική υλοποίηση", 50, "Σχεδόν ολοκληρωμένο", 75, "Πλήρως υλοποιημένο", 100, 0))/100</f>
        <v>0</v>
      </c>
      <c r="F51" s="47">
        <v>5</v>
      </c>
      <c r="G51" s="47">
        <f t="shared" si="3"/>
        <v>0</v>
      </c>
      <c r="H51" s="47"/>
      <c r="I51" s="47"/>
      <c r="J51" s="47"/>
      <c r="K51" s="47"/>
      <c r="L51" s="47" t="s">
        <v>7</v>
      </c>
      <c r="M51" s="50"/>
      <c r="N51" s="50"/>
      <c r="O51" s="47" t="s">
        <v>7</v>
      </c>
      <c r="P51" s="50"/>
      <c r="Q51" s="47" t="s">
        <v>412</v>
      </c>
      <c r="R51" s="47" t="s">
        <v>538</v>
      </c>
      <c r="S51" s="47" t="s">
        <v>122</v>
      </c>
    </row>
    <row r="52" spans="2:19" ht="60.6" customHeight="1" x14ac:dyDescent="0.3">
      <c r="B52" s="69" t="s">
        <v>363</v>
      </c>
      <c r="C52" s="46" t="s">
        <v>143</v>
      </c>
      <c r="D52" s="47" t="s">
        <v>84</v>
      </c>
      <c r="E52" s="48" cm="1">
        <f t="array" ref="E52">(_xlfn.SWITCH(D52, "Δεν έχει ξεκινήσει", 0, "Σχεδιάζεται", 25, "Μερική υλοποίηση", 50, "Σχεδόν ολοκληρωμένο", 75, "Πλήρως υλοποιημένο", 100, 0))/100</f>
        <v>0</v>
      </c>
      <c r="F52" s="47">
        <v>4</v>
      </c>
      <c r="G52" s="47">
        <f t="shared" si="3"/>
        <v>0</v>
      </c>
      <c r="H52" s="47"/>
      <c r="I52" s="47"/>
      <c r="J52" s="47"/>
      <c r="K52" s="47"/>
      <c r="L52" s="47" t="s">
        <v>7</v>
      </c>
      <c r="M52" s="50"/>
      <c r="N52" s="50"/>
      <c r="O52" s="47" t="s">
        <v>7</v>
      </c>
      <c r="P52" s="50"/>
      <c r="Q52" s="47" t="s">
        <v>410</v>
      </c>
      <c r="R52" s="47" t="s">
        <v>538</v>
      </c>
      <c r="S52" s="47" t="s">
        <v>128</v>
      </c>
    </row>
    <row r="53" spans="2:19" ht="30" customHeight="1" x14ac:dyDescent="0.3">
      <c r="B53" s="67">
        <v>9</v>
      </c>
      <c r="C53" s="41" t="s">
        <v>78</v>
      </c>
      <c r="D53" s="3" t="str" cm="1">
        <f t="array" ref="D53">_xlfn.IFS(
E53*100=0,"Δεν έχει ξεκινήσει",
AND(E53*100&gt;0,E53*100&lt;=25),"Σχεδιάζεται",
AND(E53*100&gt;25,E53*100&lt;75),"Μερική υλοποίηση",
AND(E53*100&gt;=75,E53*100&lt;100),"Σχεδόν ολοκληρωμένο",
E53*100=100,"Πλήρως υλοποιημένο"
)</f>
        <v>Δεν έχει ξεκινήσει</v>
      </c>
      <c r="E53" s="53">
        <f>AVERAGE(E54:E62)</f>
        <v>0</v>
      </c>
      <c r="F53" s="3" t="str">
        <f>"Μέγιστη Δυνατή Βαθμολογία: " &amp; SUM(F54:F62)</f>
        <v>Μέγιστη Δυνατή Βαθμολογία: 42</v>
      </c>
      <c r="G53" s="3" t="str">
        <f>"Επιτευχθείσα Βαθμολογία: " &amp; SUM(G54:G62)</f>
        <v>Επιτευχθείσα Βαθμολογία: 0</v>
      </c>
      <c r="H53" s="2"/>
      <c r="I53" s="2"/>
      <c r="J53" s="2"/>
      <c r="K53" s="2"/>
      <c r="L53" s="2"/>
      <c r="M53" s="2"/>
      <c r="N53" s="2"/>
      <c r="O53" s="2"/>
      <c r="P53" s="2"/>
      <c r="Q53" s="3" t="s">
        <v>413</v>
      </c>
      <c r="R53" s="3" t="s">
        <v>549</v>
      </c>
      <c r="S53" s="3" t="s">
        <v>138</v>
      </c>
    </row>
    <row r="54" spans="2:19" ht="27.6" x14ac:dyDescent="0.3">
      <c r="B54" s="68">
        <v>9.1</v>
      </c>
      <c r="C54" s="46" t="s">
        <v>37</v>
      </c>
      <c r="D54" s="47" t="s">
        <v>84</v>
      </c>
      <c r="E54" s="48" cm="1">
        <f t="array" ref="E54">(_xlfn.SWITCH(D54, "Δεν έχει ξεκινήσει", 0, "Σχεδιάζεται", 25, "Μερική υλοποίηση", 50, "Σχεδόν ολοκληρωμένο", 75, "Πλήρως υλοποιημένο", 100, 0))/100</f>
        <v>0</v>
      </c>
      <c r="F54" s="47">
        <v>5</v>
      </c>
      <c r="G54" s="47">
        <f t="shared" ref="G54:G60" si="4">E54*F54</f>
        <v>0</v>
      </c>
      <c r="H54" s="47"/>
      <c r="I54" s="47"/>
      <c r="J54" s="47"/>
      <c r="K54" s="47"/>
      <c r="L54" s="47" t="s">
        <v>7</v>
      </c>
      <c r="M54" s="50"/>
      <c r="N54" s="50"/>
      <c r="O54" s="47" t="s">
        <v>7</v>
      </c>
      <c r="P54" s="50"/>
      <c r="Q54" s="47" t="s">
        <v>413</v>
      </c>
      <c r="R54" s="47" t="s">
        <v>542</v>
      </c>
      <c r="S54" s="47" t="s">
        <v>106</v>
      </c>
    </row>
    <row r="55" spans="2:19" ht="69" x14ac:dyDescent="0.3">
      <c r="B55" s="68">
        <v>9.1999999999999993</v>
      </c>
      <c r="C55" s="46" t="s">
        <v>38</v>
      </c>
      <c r="D55" s="47" t="s">
        <v>84</v>
      </c>
      <c r="E55" s="48" cm="1">
        <f t="array" ref="E55">(_xlfn.SWITCH(D55, "Δεν έχει ξεκινήσει", 0, "Σχεδιάζεται", 25, "Μερική υλοποίηση", 50, "Σχεδόν ολοκληρωμένο", 75, "Πλήρως υλοποιημένο", 100, 0))/100</f>
        <v>0</v>
      </c>
      <c r="F55" s="47">
        <v>5</v>
      </c>
      <c r="G55" s="47">
        <f t="shared" si="4"/>
        <v>0</v>
      </c>
      <c r="H55" s="47"/>
      <c r="I55" s="47"/>
      <c r="J55" s="47"/>
      <c r="K55" s="47"/>
      <c r="L55" s="47" t="s">
        <v>7</v>
      </c>
      <c r="M55" s="50"/>
      <c r="N55" s="50"/>
      <c r="O55" s="47" t="s">
        <v>7</v>
      </c>
      <c r="P55" s="50"/>
      <c r="Q55" s="47" t="s">
        <v>413</v>
      </c>
      <c r="R55" s="47" t="s">
        <v>543</v>
      </c>
      <c r="S55" s="47" t="s">
        <v>106</v>
      </c>
    </row>
    <row r="56" spans="2:19" ht="27.6" x14ac:dyDescent="0.3">
      <c r="B56" s="68">
        <v>9.3000000000000007</v>
      </c>
      <c r="C56" s="46" t="s">
        <v>39</v>
      </c>
      <c r="D56" s="47" t="s">
        <v>84</v>
      </c>
      <c r="E56" s="48" cm="1">
        <f t="array" ref="E56">(_xlfn.SWITCH(D56, "Δεν έχει ξεκινήσει", 0, "Σχεδιάζεται", 25, "Μερική υλοποίηση", 50, "Σχεδόν ολοκληρωμένο", 75, "Πλήρως υλοποιημένο", 100, 0))/100</f>
        <v>0</v>
      </c>
      <c r="F56" s="47">
        <v>5</v>
      </c>
      <c r="G56" s="47">
        <f t="shared" si="4"/>
        <v>0</v>
      </c>
      <c r="H56" s="47"/>
      <c r="I56" s="47"/>
      <c r="J56" s="47"/>
      <c r="K56" s="47"/>
      <c r="L56" s="47" t="s">
        <v>7</v>
      </c>
      <c r="M56" s="50"/>
      <c r="N56" s="50"/>
      <c r="O56" s="47" t="s">
        <v>7</v>
      </c>
      <c r="P56" s="50"/>
      <c r="Q56" s="47" t="s">
        <v>444</v>
      </c>
      <c r="R56" s="47" t="s">
        <v>544</v>
      </c>
      <c r="S56" s="47" t="s">
        <v>139</v>
      </c>
    </row>
    <row r="57" spans="2:19" ht="41.4" x14ac:dyDescent="0.3">
      <c r="B57" s="68">
        <v>9.4</v>
      </c>
      <c r="C57" s="46" t="s">
        <v>667</v>
      </c>
      <c r="D57" s="47" t="s">
        <v>84</v>
      </c>
      <c r="E57" s="48" cm="1">
        <f t="array" ref="E57">(_xlfn.SWITCH(D57, "Δεν έχει ξεκινήσει", 0, "Σχεδιάζεται", 25, "Μερική υλοποίηση", 50, "Σχεδόν ολοκληρωμένο", 75, "Πλήρως υλοποιημένο", 100, 0))/100</f>
        <v>0</v>
      </c>
      <c r="F57" s="47">
        <v>4</v>
      </c>
      <c r="G57" s="47">
        <f t="shared" si="4"/>
        <v>0</v>
      </c>
      <c r="H57" s="47"/>
      <c r="I57" s="47"/>
      <c r="J57" s="47"/>
      <c r="K57" s="47"/>
      <c r="L57" s="47" t="s">
        <v>7</v>
      </c>
      <c r="M57" s="50"/>
      <c r="N57" s="50"/>
      <c r="O57" s="47" t="s">
        <v>7</v>
      </c>
      <c r="P57" s="50"/>
      <c r="Q57" s="47" t="s">
        <v>413</v>
      </c>
      <c r="R57" s="47" t="s">
        <v>545</v>
      </c>
      <c r="S57" s="47" t="s">
        <v>106</v>
      </c>
    </row>
    <row r="58" spans="2:19" ht="27.6" x14ac:dyDescent="0.3">
      <c r="B58" s="68">
        <v>9.5</v>
      </c>
      <c r="C58" s="46" t="s">
        <v>40</v>
      </c>
      <c r="D58" s="47" t="s">
        <v>84</v>
      </c>
      <c r="E58" s="48" cm="1">
        <f t="array" ref="E58">(_xlfn.SWITCH(D58, "Δεν έχει ξεκινήσει", 0, "Σχεδιάζεται", 25, "Μερική υλοποίηση", 50, "Σχεδόν ολοκληρωμένο", 75, "Πλήρως υλοποιημένο", 100, 0))/100</f>
        <v>0</v>
      </c>
      <c r="F58" s="47">
        <v>5</v>
      </c>
      <c r="G58" s="47">
        <f t="shared" si="4"/>
        <v>0</v>
      </c>
      <c r="H58" s="47"/>
      <c r="I58" s="47"/>
      <c r="J58" s="47"/>
      <c r="K58" s="47"/>
      <c r="L58" s="47" t="s">
        <v>7</v>
      </c>
      <c r="M58" s="50"/>
      <c r="N58" s="50"/>
      <c r="O58" s="47" t="s">
        <v>7</v>
      </c>
      <c r="P58" s="50"/>
      <c r="Q58" s="47" t="s">
        <v>413</v>
      </c>
      <c r="R58" s="47" t="s">
        <v>544</v>
      </c>
      <c r="S58" s="47" t="s">
        <v>106</v>
      </c>
    </row>
    <row r="59" spans="2:19" ht="27.6" x14ac:dyDescent="0.3">
      <c r="B59" s="68">
        <v>9.6</v>
      </c>
      <c r="C59" s="46" t="s">
        <v>140</v>
      </c>
      <c r="D59" s="47" t="s">
        <v>84</v>
      </c>
      <c r="E59" s="48" cm="1">
        <f t="array" ref="E59">(_xlfn.SWITCH(D59, "Δεν έχει ξεκινήσει", 0, "Σχεδιάζεται", 25, "Μερική υλοποίηση", 50, "Σχεδόν ολοκληρωμένο", 75, "Πλήρως υλοποιημένο", 100, 0))/100</f>
        <v>0</v>
      </c>
      <c r="F59" s="47">
        <v>5</v>
      </c>
      <c r="G59" s="47">
        <f t="shared" si="4"/>
        <v>0</v>
      </c>
      <c r="H59" s="47"/>
      <c r="I59" s="47"/>
      <c r="J59" s="47"/>
      <c r="K59" s="47"/>
      <c r="L59" s="47" t="s">
        <v>7</v>
      </c>
      <c r="M59" s="50"/>
      <c r="N59" s="50"/>
      <c r="O59" s="47" t="s">
        <v>7</v>
      </c>
      <c r="P59" s="50"/>
      <c r="Q59" s="47" t="s">
        <v>413</v>
      </c>
      <c r="R59" s="47" t="s">
        <v>546</v>
      </c>
      <c r="S59" s="47" t="s">
        <v>106</v>
      </c>
    </row>
    <row r="60" spans="2:19" ht="60" customHeight="1" x14ac:dyDescent="0.3">
      <c r="B60" s="68">
        <v>9.6999999999999993</v>
      </c>
      <c r="C60" s="46" t="s">
        <v>41</v>
      </c>
      <c r="D60" s="47" t="s">
        <v>84</v>
      </c>
      <c r="E60" s="48" cm="1">
        <f t="array" ref="E60">(_xlfn.SWITCH(D60, "Δεν έχει ξεκινήσει", 0, "Σχεδιάζεται", 25, "Μερική υλοποίηση", 50, "Σχεδόν ολοκληρωμένο", 75, "Πλήρως υλοποιημένο", 100, 0))/100</f>
        <v>0</v>
      </c>
      <c r="F60" s="47">
        <v>4</v>
      </c>
      <c r="G60" s="47">
        <f t="shared" si="4"/>
        <v>0</v>
      </c>
      <c r="H60" s="47"/>
      <c r="I60" s="47"/>
      <c r="J60" s="47"/>
      <c r="K60" s="47"/>
      <c r="L60" s="47" t="s">
        <v>7</v>
      </c>
      <c r="M60" s="50"/>
      <c r="N60" s="50"/>
      <c r="O60" s="47" t="s">
        <v>7</v>
      </c>
      <c r="P60" s="50"/>
      <c r="Q60" s="47" t="s">
        <v>410</v>
      </c>
      <c r="R60" s="47" t="s">
        <v>547</v>
      </c>
      <c r="S60" s="47" t="s">
        <v>128</v>
      </c>
    </row>
    <row r="61" spans="2:19" ht="71.25" customHeight="1" x14ac:dyDescent="0.3">
      <c r="B61" s="68">
        <v>9.8000000000000007</v>
      </c>
      <c r="C61" s="46" t="s">
        <v>42</v>
      </c>
      <c r="D61" s="47" t="s">
        <v>84</v>
      </c>
      <c r="E61" s="48" cm="1">
        <f t="array" ref="E61" xml:space="preserve"> IF(D61="Δεν εφαρμόζεται", "Εξαιρείται", (_xlfn.SWITCH(D61, "Δεν έχει ξεκινήσει", 0, "Σχεδιάζεται", 25, "Μερική υλοποίηση", 50, "Σχεδόν ολοκληρωμένο", 75, "Πλήρως υλοποιημένο", 100, 0))/100)</f>
        <v>0</v>
      </c>
      <c r="F61" s="47">
        <f>IF(E61="Εξαιρείται", "Εξαιρείται", 5)</f>
        <v>5</v>
      </c>
      <c r="G61" s="47">
        <f xml:space="preserve"> IF(E61="Εξαιρείται", "Εξαιρείται", E61*F61)</f>
        <v>0</v>
      </c>
      <c r="H61" s="47"/>
      <c r="I61" s="47"/>
      <c r="J61" s="47"/>
      <c r="K61" s="47"/>
      <c r="L61" s="47" t="s">
        <v>7</v>
      </c>
      <c r="M61" s="50"/>
      <c r="N61" s="50"/>
      <c r="O61" s="47" t="s">
        <v>7</v>
      </c>
      <c r="P61" s="50"/>
      <c r="Q61" s="47" t="s">
        <v>413</v>
      </c>
      <c r="R61" s="47" t="s">
        <v>548</v>
      </c>
      <c r="S61" s="47" t="s">
        <v>106</v>
      </c>
    </row>
    <row r="62" spans="2:19" ht="36.6" customHeight="1" x14ac:dyDescent="0.3">
      <c r="B62" s="68">
        <v>9.9</v>
      </c>
      <c r="C62" s="46" t="s">
        <v>690</v>
      </c>
      <c r="D62" s="47" t="s">
        <v>84</v>
      </c>
      <c r="E62" s="48" cm="1">
        <f t="array" ref="E62" xml:space="preserve"> IF(D62="Δεν εφαρμόζεται", "Εξαιρείται", (_xlfn.SWITCH(D62, "Δεν έχει ξεκινήσει", 0, "Σχεδιάζεται", 25, "Μερική υλοποίηση", 50, "Σχεδόν ολοκληρωμένο", 75, "Πλήρως υλοποιημένο", 100, 0))/100)</f>
        <v>0</v>
      </c>
      <c r="F62" s="47">
        <f>IF(E62="Εξαιρείται", "Εξαιρείται", 4)</f>
        <v>4</v>
      </c>
      <c r="G62" s="47">
        <f>IF(E62="Εξαιρείται", "Εξαιρείται", E62*F62)</f>
        <v>0</v>
      </c>
      <c r="H62" s="47"/>
      <c r="I62" s="47"/>
      <c r="J62" s="47"/>
      <c r="K62" s="47"/>
      <c r="L62" s="47" t="s">
        <v>7</v>
      </c>
      <c r="M62" s="50"/>
      <c r="N62" s="50"/>
      <c r="O62" s="47" t="s">
        <v>7</v>
      </c>
      <c r="P62" s="50"/>
      <c r="Q62" s="47" t="s">
        <v>413</v>
      </c>
      <c r="R62" s="47" t="s">
        <v>544</v>
      </c>
      <c r="S62" s="47" t="s">
        <v>106</v>
      </c>
    </row>
    <row r="63" spans="2:19" ht="30" customHeight="1" x14ac:dyDescent="0.3">
      <c r="B63" s="67">
        <v>10</v>
      </c>
      <c r="C63" s="41" t="s">
        <v>142</v>
      </c>
      <c r="D63" s="3" t="str" cm="1">
        <f t="array" ref="D63">_xlfn.IFS(
E63*100=0,"Δεν έχει ξεκινήσει",
AND(E63*100&gt;0,E63*100&lt;=25),"Σχεδιάζεται",
AND(E63*100&gt;25,E63*100&lt;75),"Μερική υλοποίηση",
AND(E63*100&gt;=75,E63*100&lt;100),"Σχεδόν ολοκληρωμένο",
E63*100=100,"Πλήρως υλοποιημένο"
)</f>
        <v>Δεν έχει ξεκινήσει</v>
      </c>
      <c r="E63" s="53">
        <f>AVERAGE(E64:E74)</f>
        <v>0</v>
      </c>
      <c r="F63" s="3" t="str">
        <f>"Μέγιστη Δυνατή Βαθμολογία: " &amp; SUM(F64:F74)</f>
        <v>Μέγιστη Δυνατή Βαθμολογία: 50</v>
      </c>
      <c r="G63" s="3" t="str">
        <f>"Επιτευχθείσα Βαθμολογία: " &amp; SUM(G64:G74)</f>
        <v>Επιτευχθείσα Βαθμολογία: 0</v>
      </c>
      <c r="H63" s="2"/>
      <c r="I63" s="2"/>
      <c r="J63" s="2"/>
      <c r="K63" s="2"/>
      <c r="L63" s="2"/>
      <c r="M63" s="2"/>
      <c r="N63" s="2"/>
      <c r="O63" s="2"/>
      <c r="P63" s="2"/>
      <c r="Q63" s="3" t="s">
        <v>427</v>
      </c>
      <c r="R63" s="3" t="s">
        <v>558</v>
      </c>
      <c r="S63" s="3" t="s">
        <v>149</v>
      </c>
    </row>
    <row r="64" spans="2:19" ht="55.2" x14ac:dyDescent="0.3">
      <c r="B64" s="68">
        <v>10.1</v>
      </c>
      <c r="C64" s="46" t="s">
        <v>43</v>
      </c>
      <c r="D64" s="47" t="s">
        <v>84</v>
      </c>
      <c r="E64" s="48" cm="1">
        <f t="array" ref="E64">(_xlfn.SWITCH(D64, "Δεν έχει ξεκινήσει", 0, "Σχεδιάζεται", 25, "Μερική υλοποίηση", 50, "Σχεδόν ολοκληρωμένο", 75, "Πλήρως υλοποιημένο", 100, 0))/100</f>
        <v>0</v>
      </c>
      <c r="F64" s="47">
        <v>5</v>
      </c>
      <c r="G64" s="47">
        <f t="shared" ref="G64:G74" si="5">E64*F64</f>
        <v>0</v>
      </c>
      <c r="H64" s="47"/>
      <c r="I64" s="47"/>
      <c r="J64" s="47"/>
      <c r="K64" s="47"/>
      <c r="L64" s="47" t="s">
        <v>7</v>
      </c>
      <c r="M64" s="50"/>
      <c r="N64" s="50"/>
      <c r="O64" s="47" t="s">
        <v>7</v>
      </c>
      <c r="P64" s="50"/>
      <c r="Q64" s="47" t="s">
        <v>408</v>
      </c>
      <c r="R64" s="47" t="s">
        <v>550</v>
      </c>
      <c r="S64" s="47" t="s">
        <v>124</v>
      </c>
    </row>
    <row r="65" spans="1:19" ht="27.6" x14ac:dyDescent="0.3">
      <c r="B65" s="68">
        <v>10.199999999999999</v>
      </c>
      <c r="C65" s="46" t="s">
        <v>44</v>
      </c>
      <c r="D65" s="47" t="s">
        <v>84</v>
      </c>
      <c r="E65" s="48" cm="1">
        <f t="array" ref="E65">(_xlfn.SWITCH(D65, "Δεν έχει ξεκινήσει", 0, "Σχεδιάζεται", 25, "Μερική υλοποίηση", 50, "Σχεδόν ολοκληρωμένο", 75, "Πλήρως υλοποιημένο", 100, 0))/100</f>
        <v>0</v>
      </c>
      <c r="F65" s="47">
        <v>5</v>
      </c>
      <c r="G65" s="47">
        <f t="shared" si="5"/>
        <v>0</v>
      </c>
      <c r="H65" s="47"/>
      <c r="I65" s="47"/>
      <c r="J65" s="47"/>
      <c r="K65" s="47"/>
      <c r="L65" s="47" t="s">
        <v>7</v>
      </c>
      <c r="M65" s="50"/>
      <c r="N65" s="50"/>
      <c r="O65" s="47" t="s">
        <v>7</v>
      </c>
      <c r="P65" s="50"/>
      <c r="Q65" s="47" t="s">
        <v>414</v>
      </c>
      <c r="R65" s="47" t="s">
        <v>551</v>
      </c>
      <c r="S65" s="47" t="s">
        <v>136</v>
      </c>
    </row>
    <row r="66" spans="1:19" ht="27.6" x14ac:dyDescent="0.3">
      <c r="B66" s="68">
        <v>10.3</v>
      </c>
      <c r="C66" s="46" t="s">
        <v>45</v>
      </c>
      <c r="D66" s="47" t="s">
        <v>84</v>
      </c>
      <c r="E66" s="48" cm="1">
        <f t="array" ref="E66">(_xlfn.SWITCH(D66, "Δεν έχει ξεκινήσει", 0, "Σχεδιάζεται", 25, "Μερική υλοποίηση", 50, "Σχεδόν ολοκληρωμένο", 75, "Πλήρως υλοποιημένο", 100, 0))/100</f>
        <v>0</v>
      </c>
      <c r="F66" s="47">
        <v>5</v>
      </c>
      <c r="G66" s="47">
        <f t="shared" si="5"/>
        <v>0</v>
      </c>
      <c r="H66" s="47"/>
      <c r="I66" s="47"/>
      <c r="J66" s="47"/>
      <c r="K66" s="47"/>
      <c r="L66" s="47" t="s">
        <v>7</v>
      </c>
      <c r="M66" s="50"/>
      <c r="N66" s="50"/>
      <c r="O66" s="47" t="s">
        <v>7</v>
      </c>
      <c r="P66" s="50"/>
      <c r="Q66" s="47" t="s">
        <v>408</v>
      </c>
      <c r="R66" s="47" t="s">
        <v>552</v>
      </c>
      <c r="S66" s="47" t="s">
        <v>124</v>
      </c>
    </row>
    <row r="67" spans="1:19" ht="41.4" x14ac:dyDescent="0.3">
      <c r="B67" s="68">
        <v>10.4</v>
      </c>
      <c r="C67" s="46" t="s">
        <v>46</v>
      </c>
      <c r="D67" s="47" t="s">
        <v>84</v>
      </c>
      <c r="E67" s="48" cm="1">
        <f t="array" ref="E67">(_xlfn.SWITCH(D67, "Δεν έχει ξεκινήσει", 0, "Σχεδιάζεται", 25, "Μερική υλοποίηση", 50, "Σχεδόν ολοκληρωμένο", 75, "Πλήρως υλοποιημένο", 100, 0))/100</f>
        <v>0</v>
      </c>
      <c r="F67" s="47">
        <v>5</v>
      </c>
      <c r="G67" s="47">
        <f t="shared" si="5"/>
        <v>0</v>
      </c>
      <c r="H67" s="47"/>
      <c r="I67" s="47"/>
      <c r="J67" s="47"/>
      <c r="K67" s="47"/>
      <c r="L67" s="47" t="s">
        <v>7</v>
      </c>
      <c r="M67" s="50"/>
      <c r="N67" s="50"/>
      <c r="O67" s="47" t="s">
        <v>7</v>
      </c>
      <c r="P67" s="50"/>
      <c r="Q67" s="47" t="s">
        <v>408</v>
      </c>
      <c r="R67" s="47" t="s">
        <v>553</v>
      </c>
      <c r="S67" s="47" t="s">
        <v>124</v>
      </c>
    </row>
    <row r="68" spans="1:19" ht="27.6" x14ac:dyDescent="0.3">
      <c r="B68" s="68">
        <v>10.5</v>
      </c>
      <c r="C68" s="46" t="s">
        <v>376</v>
      </c>
      <c r="D68" s="47" t="s">
        <v>84</v>
      </c>
      <c r="E68" s="48" cm="1">
        <f t="array" ref="E68">(_xlfn.SWITCH(D68, "Δεν έχει ξεκινήσει", 0, "Σχεδιάζεται", 25, "Μερική υλοποίηση", 50, "Σχεδόν ολοκληρωμένο", 75, "Πλήρως υλοποιημένο", 100, 0))/100</f>
        <v>0</v>
      </c>
      <c r="F68" s="47">
        <v>5</v>
      </c>
      <c r="G68" s="47">
        <f t="shared" si="5"/>
        <v>0</v>
      </c>
      <c r="H68" s="47"/>
      <c r="I68" s="47"/>
      <c r="J68" s="47"/>
      <c r="K68" s="47"/>
      <c r="L68" s="47" t="s">
        <v>7</v>
      </c>
      <c r="M68" s="50"/>
      <c r="N68" s="50"/>
      <c r="O68" s="47" t="s">
        <v>7</v>
      </c>
      <c r="P68" s="50"/>
      <c r="Q68" s="47" t="s">
        <v>408</v>
      </c>
      <c r="R68" s="47" t="s">
        <v>554</v>
      </c>
      <c r="S68" s="47" t="s">
        <v>124</v>
      </c>
    </row>
    <row r="69" spans="1:19" ht="27.6" x14ac:dyDescent="0.3">
      <c r="B69" s="68">
        <v>10.6</v>
      </c>
      <c r="C69" s="46" t="s">
        <v>668</v>
      </c>
      <c r="D69" s="47" t="s">
        <v>84</v>
      </c>
      <c r="E69" s="48" cm="1">
        <f t="array" ref="E69">(_xlfn.SWITCH(D69, "Δεν έχει ξεκινήσει", 0, "Σχεδιάζεται", 25, "Μερική υλοποίηση", 50, "Σχεδόν ολοκληρωμένο", 75, "Πλήρως υλοποιημένο", 100, 0))/100</f>
        <v>0</v>
      </c>
      <c r="F69" s="47">
        <v>4</v>
      </c>
      <c r="G69" s="47">
        <f t="shared" si="5"/>
        <v>0</v>
      </c>
      <c r="H69" s="47"/>
      <c r="I69" s="47"/>
      <c r="J69" s="47"/>
      <c r="K69" s="47"/>
      <c r="L69" s="47" t="s">
        <v>7</v>
      </c>
      <c r="M69" s="50"/>
      <c r="N69" s="50"/>
      <c r="O69" s="47" t="s">
        <v>7</v>
      </c>
      <c r="P69" s="50"/>
      <c r="Q69" s="47" t="s">
        <v>408</v>
      </c>
      <c r="R69" s="47" t="s">
        <v>555</v>
      </c>
      <c r="S69" s="47" t="s">
        <v>124</v>
      </c>
    </row>
    <row r="70" spans="1:19" ht="27.6" x14ac:dyDescent="0.3">
      <c r="B70" s="68">
        <v>10.7</v>
      </c>
      <c r="C70" s="46" t="s">
        <v>352</v>
      </c>
      <c r="D70" s="47" t="s">
        <v>84</v>
      </c>
      <c r="E70" s="48" cm="1">
        <f t="array" ref="E70">(_xlfn.SWITCH(D70, "Δεν έχει ξεκινήσει", 0, "Σχεδιάζεται", 25, "Μερική υλοποίηση", 50, "Σχεδόν ολοκληρωμένο", 75, "Πλήρως υλοποιημένο", 100, 0))/100</f>
        <v>0</v>
      </c>
      <c r="F70" s="47">
        <v>4</v>
      </c>
      <c r="G70" s="47">
        <f t="shared" si="5"/>
        <v>0</v>
      </c>
      <c r="H70" s="47"/>
      <c r="I70" s="47"/>
      <c r="J70" s="47"/>
      <c r="K70" s="47"/>
      <c r="L70" s="47" t="s">
        <v>7</v>
      </c>
      <c r="M70" s="50"/>
      <c r="N70" s="50"/>
      <c r="O70" s="47" t="s">
        <v>7</v>
      </c>
      <c r="P70" s="50"/>
      <c r="Q70" s="47" t="s">
        <v>408</v>
      </c>
      <c r="R70" s="47" t="s">
        <v>553</v>
      </c>
      <c r="S70" s="47" t="s">
        <v>124</v>
      </c>
    </row>
    <row r="71" spans="1:19" ht="41.4" x14ac:dyDescent="0.3">
      <c r="B71" s="68">
        <v>10.8</v>
      </c>
      <c r="C71" s="46" t="s">
        <v>331</v>
      </c>
      <c r="D71" s="47" t="s">
        <v>84</v>
      </c>
      <c r="E71" s="48" cm="1">
        <f t="array" ref="E71">(_xlfn.SWITCH(D71, "Δεν έχει ξεκινήσει", 0, "Σχεδιάζεται", 25, "Μερική υλοποίηση", 50, "Σχεδόν ολοκληρωμένο", 75, "Πλήρως υλοποιημένο", 100, 0))/100</f>
        <v>0</v>
      </c>
      <c r="F71" s="47">
        <v>5</v>
      </c>
      <c r="G71" s="47">
        <f t="shared" si="5"/>
        <v>0</v>
      </c>
      <c r="H71" s="47"/>
      <c r="I71" s="47"/>
      <c r="J71" s="47"/>
      <c r="K71" s="47"/>
      <c r="L71" s="47" t="s">
        <v>7</v>
      </c>
      <c r="M71" s="50"/>
      <c r="N71" s="50"/>
      <c r="O71" s="47" t="s">
        <v>7</v>
      </c>
      <c r="P71" s="50"/>
      <c r="Q71" s="47" t="s">
        <v>408</v>
      </c>
      <c r="R71" s="47" t="s">
        <v>556</v>
      </c>
      <c r="S71" s="47" t="s">
        <v>124</v>
      </c>
    </row>
    <row r="72" spans="1:19" s="40" customFormat="1" ht="30.6" customHeight="1" x14ac:dyDescent="0.3">
      <c r="A72" s="34"/>
      <c r="B72" s="68">
        <v>10.9</v>
      </c>
      <c r="C72" s="46" t="s">
        <v>356</v>
      </c>
      <c r="D72" s="47" t="s">
        <v>84</v>
      </c>
      <c r="E72" s="48" cm="1">
        <f t="array" ref="E72">(_xlfn.SWITCH(D72, "Δεν έχει ξεκινήσει", 0, "Σχεδιάζεται", 25, "Μερική υλοποίηση", 50, "Σχεδόν ολοκληρωμένο", 75, "Πλήρως υλοποιημένο", 100, 0))/100</f>
        <v>0</v>
      </c>
      <c r="F72" s="47">
        <v>5</v>
      </c>
      <c r="G72" s="47">
        <f t="shared" si="5"/>
        <v>0</v>
      </c>
      <c r="H72" s="47"/>
      <c r="I72" s="47"/>
      <c r="J72" s="47"/>
      <c r="K72" s="47"/>
      <c r="L72" s="47" t="s">
        <v>7</v>
      </c>
      <c r="M72" s="50"/>
      <c r="N72" s="50"/>
      <c r="O72" s="47" t="s">
        <v>7</v>
      </c>
      <c r="P72" s="50"/>
      <c r="Q72" s="47" t="s">
        <v>414</v>
      </c>
      <c r="R72" s="47" t="s">
        <v>557</v>
      </c>
      <c r="S72" s="47" t="s">
        <v>136</v>
      </c>
    </row>
    <row r="73" spans="1:19" s="40" customFormat="1" ht="45" customHeight="1" x14ac:dyDescent="0.3">
      <c r="A73" s="34"/>
      <c r="B73" s="69" t="s">
        <v>364</v>
      </c>
      <c r="C73" s="46" t="s">
        <v>360</v>
      </c>
      <c r="D73" s="47" t="s">
        <v>84</v>
      </c>
      <c r="E73" s="48" cm="1">
        <f t="array" ref="E73">(_xlfn.SWITCH(D73, "Δεν έχει ξεκινήσει", 0, "Σχεδιάζεται", 25, "Μερική υλοποίηση", 50, "Σχεδόν ολοκληρωμένο", 75, "Πλήρως υλοποιημένο", 100, 0))/100</f>
        <v>0</v>
      </c>
      <c r="F73" s="47">
        <v>3</v>
      </c>
      <c r="G73" s="47">
        <f t="shared" ref="G73" si="6">E73*F73</f>
        <v>0</v>
      </c>
      <c r="H73" s="47"/>
      <c r="I73" s="47"/>
      <c r="J73" s="47"/>
      <c r="K73" s="47"/>
      <c r="L73" s="47" t="s">
        <v>7</v>
      </c>
      <c r="M73" s="50"/>
      <c r="N73" s="50"/>
      <c r="O73" s="47" t="s">
        <v>7</v>
      </c>
      <c r="P73" s="50"/>
      <c r="Q73" s="47" t="s">
        <v>414</v>
      </c>
      <c r="R73" s="47" t="s">
        <v>557</v>
      </c>
      <c r="S73" s="47" t="s">
        <v>136</v>
      </c>
    </row>
    <row r="74" spans="1:19" ht="36.6" customHeight="1" x14ac:dyDescent="0.3">
      <c r="B74" s="69" t="s">
        <v>365</v>
      </c>
      <c r="C74" s="46" t="s">
        <v>671</v>
      </c>
      <c r="D74" s="47" t="s">
        <v>84</v>
      </c>
      <c r="E74" s="48" cm="1">
        <f t="array" ref="E74">(_xlfn.SWITCH(D74, "Δεν έχει ξεκινήσει", 0, "Σχεδιάζεται", 25, "Μερική υλοποίηση", 50, "Σχεδόν ολοκληρωμένο", 75, "Πλήρως υλοποιημένο", 100, 0))/100</f>
        <v>0</v>
      </c>
      <c r="F74" s="47">
        <v>4</v>
      </c>
      <c r="G74" s="47">
        <f t="shared" si="5"/>
        <v>0</v>
      </c>
      <c r="H74" s="47"/>
      <c r="I74" s="47"/>
      <c r="J74" s="47"/>
      <c r="K74" s="47"/>
      <c r="L74" s="47" t="s">
        <v>7</v>
      </c>
      <c r="M74" s="50"/>
      <c r="N74" s="50"/>
      <c r="O74" s="47" t="s">
        <v>7</v>
      </c>
      <c r="P74" s="50"/>
      <c r="Q74" s="47" t="s">
        <v>408</v>
      </c>
      <c r="R74" s="47" t="s">
        <v>555</v>
      </c>
      <c r="S74" s="47" t="s">
        <v>124</v>
      </c>
    </row>
    <row r="75" spans="1:19" ht="30" customHeight="1" x14ac:dyDescent="0.3">
      <c r="B75" s="67">
        <v>11</v>
      </c>
      <c r="C75" s="41" t="s">
        <v>645</v>
      </c>
      <c r="D75" s="3" t="str" cm="1">
        <f t="array" ref="D75">_xlfn.IFS(
E75*100=0,"Δεν έχει ξεκινήσει",
AND(E75*100&gt;0,E75*100&lt;=25),"Σχεδιάζεται",
AND(E75*100&gt;25,E75*100&lt;75),"Μερική υλοποίηση",
AND(E75*100&gt;=75,E75*100&lt;100),"Σχεδόν ολοκληρωμένο",
E75*100=100,"Πλήρως υλοποιημένο"
)</f>
        <v>Δεν έχει ξεκινήσει</v>
      </c>
      <c r="E75" s="53">
        <f>AVERAGE(E76:E79)</f>
        <v>0</v>
      </c>
      <c r="F75" s="3" t="str">
        <f>"Μέγιστη Δυνατή Βαθμολογία: " &amp; SUM(F76:F79)</f>
        <v>Μέγιστη Δυνατή Βαθμολογία: 16</v>
      </c>
      <c r="G75" s="3" t="str">
        <f>"Επιτευχθείσα Βαθμολογία: " &amp; SUM(G76:G79)</f>
        <v>Επιτευχθείσα Βαθμολογία: 0</v>
      </c>
      <c r="H75" s="2"/>
      <c r="I75" s="2"/>
      <c r="J75" s="2"/>
      <c r="K75" s="2"/>
      <c r="L75" s="2"/>
      <c r="M75" s="2"/>
      <c r="N75" s="2"/>
      <c r="O75" s="2"/>
      <c r="P75" s="2"/>
      <c r="Q75" s="3" t="s">
        <v>409</v>
      </c>
      <c r="R75" s="3" t="s">
        <v>563</v>
      </c>
      <c r="S75" s="3" t="s">
        <v>107</v>
      </c>
    </row>
    <row r="76" spans="1:19" ht="27.6" x14ac:dyDescent="0.3">
      <c r="B76" s="68">
        <v>11.1</v>
      </c>
      <c r="C76" s="46" t="s">
        <v>47</v>
      </c>
      <c r="D76" s="47" t="s">
        <v>84</v>
      </c>
      <c r="E76" s="48" cm="1">
        <f t="array" ref="E76">(_xlfn.SWITCH(D76, "Δεν έχει ξεκινήσει", 0, "Σχεδιάζεται", 25, "Μερική υλοποίηση", 50, "Σχεδόν ολοκληρωμένο", 75, "Πλήρως υλοποιημένο", 100, 0))/100</f>
        <v>0</v>
      </c>
      <c r="F76" s="47">
        <v>4</v>
      </c>
      <c r="G76" s="47">
        <f>E76*F76</f>
        <v>0</v>
      </c>
      <c r="H76" s="47"/>
      <c r="I76" s="47"/>
      <c r="J76" s="47"/>
      <c r="K76" s="47"/>
      <c r="L76" s="47" t="s">
        <v>7</v>
      </c>
      <c r="M76" s="50"/>
      <c r="N76" s="50"/>
      <c r="O76" s="47" t="s">
        <v>7</v>
      </c>
      <c r="P76" s="50"/>
      <c r="Q76" s="47" t="s">
        <v>409</v>
      </c>
      <c r="R76" s="47" t="s">
        <v>559</v>
      </c>
      <c r="S76" s="47" t="s">
        <v>125</v>
      </c>
    </row>
    <row r="77" spans="1:19" ht="27.6" x14ac:dyDescent="0.3">
      <c r="B77" s="68">
        <v>11.2</v>
      </c>
      <c r="C77" s="46" t="s">
        <v>48</v>
      </c>
      <c r="D77" s="47" t="s">
        <v>84</v>
      </c>
      <c r="E77" s="48" cm="1">
        <f t="array" ref="E77">(_xlfn.SWITCH(D77, "Δεν έχει ξεκινήσει", 0, "Σχεδιάζεται", 25, "Μερική υλοποίηση", 50, "Σχεδόν ολοκληρωμένο", 75, "Πλήρως υλοποιημένο", 100, 0))/100</f>
        <v>0</v>
      </c>
      <c r="F77" s="47">
        <v>4</v>
      </c>
      <c r="G77" s="47">
        <f>E77*F77</f>
        <v>0</v>
      </c>
      <c r="H77" s="47"/>
      <c r="I77" s="47"/>
      <c r="J77" s="47"/>
      <c r="K77" s="47"/>
      <c r="L77" s="47" t="s">
        <v>7</v>
      </c>
      <c r="M77" s="50"/>
      <c r="N77" s="50"/>
      <c r="O77" s="47" t="s">
        <v>7</v>
      </c>
      <c r="P77" s="50"/>
      <c r="Q77" s="47" t="s">
        <v>409</v>
      </c>
      <c r="R77" s="47" t="s">
        <v>560</v>
      </c>
      <c r="S77" s="47" t="s">
        <v>125</v>
      </c>
    </row>
    <row r="78" spans="1:19" ht="27.6" x14ac:dyDescent="0.3">
      <c r="B78" s="68">
        <v>11.3</v>
      </c>
      <c r="C78" s="46" t="s">
        <v>49</v>
      </c>
      <c r="D78" s="47" t="s">
        <v>84</v>
      </c>
      <c r="E78" s="48" cm="1">
        <f t="array" ref="E78">(_xlfn.SWITCH(D78, "Δεν έχει ξεκινήσει", 0, "Σχεδιάζεται", 25, "Μερική υλοποίηση", 50, "Σχεδόν ολοκληρωμένο", 75, "Πλήρως υλοποιημένο", 100, 0))/100</f>
        <v>0</v>
      </c>
      <c r="F78" s="47">
        <v>5</v>
      </c>
      <c r="G78" s="47">
        <f>E78*F78</f>
        <v>0</v>
      </c>
      <c r="H78" s="47"/>
      <c r="I78" s="47"/>
      <c r="J78" s="47"/>
      <c r="K78" s="47"/>
      <c r="L78" s="47" t="s">
        <v>7</v>
      </c>
      <c r="M78" s="50"/>
      <c r="N78" s="50"/>
      <c r="O78" s="47" t="s">
        <v>7</v>
      </c>
      <c r="P78" s="50"/>
      <c r="Q78" s="47" t="s">
        <v>409</v>
      </c>
      <c r="R78" s="47" t="s">
        <v>561</v>
      </c>
      <c r="S78" s="47" t="s">
        <v>125</v>
      </c>
    </row>
    <row r="79" spans="1:19" ht="27.6" x14ac:dyDescent="0.3">
      <c r="B79" s="68">
        <v>11.4</v>
      </c>
      <c r="C79" s="46" t="s">
        <v>670</v>
      </c>
      <c r="D79" s="47" t="s">
        <v>84</v>
      </c>
      <c r="E79" s="48" cm="1">
        <f t="array" ref="E79">(_xlfn.SWITCH(D79, "Δεν έχει ξεκινήσει", 0, "Σχεδιάζεται", 25, "Μερική υλοποίηση", 50, "Σχεδόν ολοκληρωμένο", 75, "Πλήρως υλοποιημένο", 100, 0))/100</f>
        <v>0</v>
      </c>
      <c r="F79" s="47">
        <v>3</v>
      </c>
      <c r="G79" s="47">
        <f>E79*F79</f>
        <v>0</v>
      </c>
      <c r="H79" s="47"/>
      <c r="I79" s="47"/>
      <c r="J79" s="47"/>
      <c r="K79" s="47"/>
      <c r="L79" s="47" t="s">
        <v>7</v>
      </c>
      <c r="M79" s="50"/>
      <c r="N79" s="50"/>
      <c r="O79" s="47" t="s">
        <v>7</v>
      </c>
      <c r="P79" s="50"/>
      <c r="Q79" s="47" t="s">
        <v>409</v>
      </c>
      <c r="R79" s="47" t="s">
        <v>562</v>
      </c>
      <c r="S79" s="47" t="s">
        <v>125</v>
      </c>
    </row>
    <row r="80" spans="1:19" ht="30" customHeight="1" x14ac:dyDescent="0.3">
      <c r="B80" s="67">
        <v>12</v>
      </c>
      <c r="C80" s="41" t="s">
        <v>132</v>
      </c>
      <c r="D80" s="3" t="str" cm="1">
        <f t="array" ref="D80">_xlfn.IFS(
E80*100=0,"Δεν έχει ξεκινήσει",
AND(E80*100&gt;0,E80*100&lt;=25),"Σχεδιάζεται",
AND(E80*100&gt;25,E80*100&lt;75),"Μερική υλοποίηση",
AND(E80*100&gt;=75,E80*100&lt;100),"Σχεδόν ολοκληρωμένο",
E80*100=100,"Πλήρως υλοποιημένο"
)</f>
        <v>Δεν έχει ξεκινήσει</v>
      </c>
      <c r="E80" s="53">
        <f>AVERAGE(E81:E85)</f>
        <v>0</v>
      </c>
      <c r="F80" s="3" t="str">
        <f>"Μέγιστη Δυνατή Βαθμολογία: " &amp; SUM(F81:F85)</f>
        <v>Μέγιστη Δυνατή Βαθμολογία: 23</v>
      </c>
      <c r="G80" s="3" t="str">
        <f>"Επιτευχθείσα Βαθμολογία: " &amp; SUM(G81:G85)</f>
        <v>Επιτευχθείσα Βαθμολογία: 0</v>
      </c>
      <c r="H80" s="2"/>
      <c r="I80" s="2"/>
      <c r="J80" s="2"/>
      <c r="K80" s="2"/>
      <c r="L80" s="2"/>
      <c r="M80" s="2"/>
      <c r="N80" s="2"/>
      <c r="O80" s="2"/>
      <c r="P80" s="2"/>
      <c r="Q80" s="3" t="s">
        <v>428</v>
      </c>
      <c r="R80" s="3" t="s">
        <v>568</v>
      </c>
      <c r="S80" s="3" t="s">
        <v>150</v>
      </c>
    </row>
    <row r="81" spans="2:19" ht="34.200000000000003" customHeight="1" x14ac:dyDescent="0.3">
      <c r="B81" s="68">
        <v>12.1</v>
      </c>
      <c r="C81" s="46" t="s">
        <v>50</v>
      </c>
      <c r="D81" s="47" t="s">
        <v>84</v>
      </c>
      <c r="E81" s="48" cm="1">
        <f t="array" ref="E81">(_xlfn.SWITCH(D81, "Δεν έχει ξεκινήσει", 0, "Σχεδιάζεται", 25, "Μερική υλοποίηση", 50, "Σχεδόν ολοκληρωμένο", 75, "Πλήρως υλοποιημένο", 100, 0))/100</f>
        <v>0</v>
      </c>
      <c r="F81" s="47">
        <v>5</v>
      </c>
      <c r="G81" s="47">
        <f>E81*F81</f>
        <v>0</v>
      </c>
      <c r="H81" s="47"/>
      <c r="I81" s="47"/>
      <c r="J81" s="47"/>
      <c r="K81" s="47"/>
      <c r="L81" s="47" t="s">
        <v>7</v>
      </c>
      <c r="M81" s="50"/>
      <c r="N81" s="50"/>
      <c r="O81" s="47" t="s">
        <v>7</v>
      </c>
      <c r="P81" s="50"/>
      <c r="Q81" s="47" t="s">
        <v>412</v>
      </c>
      <c r="R81" s="47" t="s">
        <v>564</v>
      </c>
      <c r="S81" s="47" t="s">
        <v>122</v>
      </c>
    </row>
    <row r="82" spans="2:19" ht="36" customHeight="1" x14ac:dyDescent="0.3">
      <c r="B82" s="68">
        <v>12.2</v>
      </c>
      <c r="C82" s="46" t="s">
        <v>135</v>
      </c>
      <c r="D82" s="47" t="s">
        <v>84</v>
      </c>
      <c r="E82" s="48" cm="1">
        <f t="array" ref="E82">IF(D82="Δεν εφαρμόζεται", "Εξαιρείται", _xlfn.SWITCH(D82,
    "Δεν έχει ξεκινήσει", 0,
    "Σχεδιάζεται", 0.25,
    "Μερική υλοποίηση", 0.5,
    "Σχεδόν ολοκληρωμένο", 0.75,
    "Πλήρως υλοποιημένο", 1,
    0))</f>
        <v>0</v>
      </c>
      <c r="F82" s="47">
        <f>IF(E82="Εξαιρείται", "Εξαιρείται", 4)</f>
        <v>4</v>
      </c>
      <c r="G82" s="47">
        <f>IF(E82="Εξαιρείται", "Εξαιρείται", E82*F82)</f>
        <v>0</v>
      </c>
      <c r="H82" s="47"/>
      <c r="I82" s="47"/>
      <c r="J82" s="47"/>
      <c r="K82" s="47"/>
      <c r="L82" s="47" t="s">
        <v>7</v>
      </c>
      <c r="M82" s="50"/>
      <c r="N82" s="50"/>
      <c r="O82" s="47" t="s">
        <v>7</v>
      </c>
      <c r="P82" s="50"/>
      <c r="Q82" s="47" t="s">
        <v>414</v>
      </c>
      <c r="R82" s="47" t="s">
        <v>565</v>
      </c>
      <c r="S82" s="47" t="s">
        <v>136</v>
      </c>
    </row>
    <row r="83" spans="2:19" ht="61.95" customHeight="1" x14ac:dyDescent="0.3">
      <c r="B83" s="68">
        <v>12.3</v>
      </c>
      <c r="C83" s="46" t="s">
        <v>133</v>
      </c>
      <c r="D83" s="47" t="s">
        <v>84</v>
      </c>
      <c r="E83" s="48" cm="1">
        <f t="array" ref="E83">(_xlfn.SWITCH(D83, "Δεν έχει ξεκινήσει", 0, "Σχεδιάζεται", 25, "Μερική υλοποίηση", 50, "Σχεδόν ολοκληρωμένο", 75, "Πλήρως υλοποιημένο", 100, 0))/100</f>
        <v>0</v>
      </c>
      <c r="F83" s="47">
        <v>4</v>
      </c>
      <c r="G83" s="47">
        <f>E83*F83</f>
        <v>0</v>
      </c>
      <c r="H83" s="47"/>
      <c r="I83" s="47"/>
      <c r="J83" s="47"/>
      <c r="K83" s="47"/>
      <c r="L83" s="47" t="s">
        <v>7</v>
      </c>
      <c r="M83" s="50"/>
      <c r="N83" s="50"/>
      <c r="O83" s="47" t="s">
        <v>7</v>
      </c>
      <c r="P83" s="50"/>
      <c r="Q83" s="47" t="s">
        <v>412</v>
      </c>
      <c r="R83" s="47" t="s">
        <v>566</v>
      </c>
      <c r="S83" s="47" t="s">
        <v>122</v>
      </c>
    </row>
    <row r="84" spans="2:19" ht="41.4" x14ac:dyDescent="0.3">
      <c r="B84" s="68">
        <v>12.4</v>
      </c>
      <c r="C84" s="46" t="s">
        <v>51</v>
      </c>
      <c r="D84" s="47" t="s">
        <v>84</v>
      </c>
      <c r="E84" s="48" cm="1">
        <f t="array" ref="E84">(_xlfn.SWITCH(D84, "Δεν έχει ξεκινήσει", 0, "Σχεδιάζεται", 25, "Μερική υλοποίηση", 50, "Σχεδόν ολοκληρωμένο", 75, "Πλήρως υλοποιημένο", 100, 0))/100</f>
        <v>0</v>
      </c>
      <c r="F84" s="47">
        <v>5</v>
      </c>
      <c r="G84" s="47">
        <f>E84*F84</f>
        <v>0</v>
      </c>
      <c r="H84" s="47"/>
      <c r="I84" s="47"/>
      <c r="J84" s="47"/>
      <c r="K84" s="47"/>
      <c r="L84" s="47" t="s">
        <v>7</v>
      </c>
      <c r="M84" s="50"/>
      <c r="N84" s="50"/>
      <c r="O84" s="47" t="s">
        <v>7</v>
      </c>
      <c r="P84" s="50"/>
      <c r="Q84" s="47" t="s">
        <v>412</v>
      </c>
      <c r="R84" s="47" t="s">
        <v>565</v>
      </c>
      <c r="S84" s="47" t="s">
        <v>122</v>
      </c>
    </row>
    <row r="85" spans="2:19" ht="61.95" customHeight="1" x14ac:dyDescent="0.3">
      <c r="B85" s="68">
        <v>12.5</v>
      </c>
      <c r="C85" s="46" t="s">
        <v>134</v>
      </c>
      <c r="D85" s="47" t="s">
        <v>84</v>
      </c>
      <c r="E85" s="48" cm="1">
        <f t="array" ref="E85">(_xlfn.SWITCH(D85, "Δεν έχει ξεκινήσει", 0, "Σχεδιάζεται", 25, "Μερική υλοποίηση", 50, "Σχεδόν ολοκληρωμένο", 75, "Πλήρως υλοποιημένο", 100, 0))/100</f>
        <v>0</v>
      </c>
      <c r="F85" s="47">
        <v>5</v>
      </c>
      <c r="G85" s="47">
        <f>E85*F85</f>
        <v>0</v>
      </c>
      <c r="H85" s="47"/>
      <c r="I85" s="47"/>
      <c r="J85" s="47"/>
      <c r="K85" s="47"/>
      <c r="L85" s="47" t="s">
        <v>7</v>
      </c>
      <c r="M85" s="50"/>
      <c r="N85" s="50"/>
      <c r="O85" s="47" t="s">
        <v>7</v>
      </c>
      <c r="P85" s="50"/>
      <c r="Q85" s="47" t="s">
        <v>412</v>
      </c>
      <c r="R85" s="47" t="s">
        <v>567</v>
      </c>
      <c r="S85" s="47" t="s">
        <v>122</v>
      </c>
    </row>
    <row r="86" spans="2:19" ht="30" customHeight="1" x14ac:dyDescent="0.3">
      <c r="B86" s="67">
        <v>13</v>
      </c>
      <c r="C86" s="41" t="s">
        <v>123</v>
      </c>
      <c r="D86" s="3" t="str" cm="1">
        <f t="array" ref="D86">_xlfn.IFS(
E86*100=0,"Δεν έχει ξεκινήσει",
AND(E86*100&gt;0,E86*100&lt;=25),"Σχεδιάζεται",
AND(E86*100&gt;25,E86*100&lt;75),"Μερική υλοποίηση",
AND(E86*100&gt;=75,E86*100&lt;100),"Σχεδόν ολοκληρωμένο",
E86*100=100,"Πλήρως υλοποιημένο"
)</f>
        <v>Δεν έχει ξεκινήσει</v>
      </c>
      <c r="E86" s="53">
        <f>AVERAGE(E87:E90)</f>
        <v>0</v>
      </c>
      <c r="F86" s="3" t="str">
        <f>"Μέγιστη Δυνατή Βαθμολογία: " &amp; SUM(F87:F90)</f>
        <v>Μέγιστη Δυνατή Βαθμολογία: 17</v>
      </c>
      <c r="G86" s="3" t="str">
        <f>"Επιτευχθείσα Βαθμολογία: " &amp; SUM(G87:G90)</f>
        <v>Επιτευχθείσα Βαθμολογία: 0</v>
      </c>
      <c r="H86" s="2"/>
      <c r="I86" s="2"/>
      <c r="J86" s="2"/>
      <c r="K86" s="2"/>
      <c r="L86" s="2"/>
      <c r="M86" s="2"/>
      <c r="N86" s="2"/>
      <c r="O86" s="2"/>
      <c r="P86" s="2"/>
      <c r="Q86" s="3" t="s">
        <v>429</v>
      </c>
      <c r="R86" s="3" t="s">
        <v>573</v>
      </c>
      <c r="S86" s="3" t="s">
        <v>151</v>
      </c>
    </row>
    <row r="87" spans="2:19" ht="27.6" x14ac:dyDescent="0.3">
      <c r="B87" s="68">
        <v>13.1</v>
      </c>
      <c r="C87" s="46" t="s">
        <v>52</v>
      </c>
      <c r="D87" s="47" t="s">
        <v>84</v>
      </c>
      <c r="E87" s="48" cm="1">
        <f t="array" ref="E87">(_xlfn.SWITCH(D87, "Δεν έχει ξεκινήσει", 0, "Σχεδιάζεται", 25, "Μερική υλοποίηση", 50, "Σχεδόν ολοκληρωμένο", 75, "Πλήρως υλοποιημένο", 100, 0))/100</f>
        <v>0</v>
      </c>
      <c r="F87" s="47">
        <v>5</v>
      </c>
      <c r="G87" s="47">
        <f>E87*F87</f>
        <v>0</v>
      </c>
      <c r="H87" s="47"/>
      <c r="I87" s="47"/>
      <c r="J87" s="47"/>
      <c r="K87" s="47"/>
      <c r="L87" s="47" t="s">
        <v>7</v>
      </c>
      <c r="M87" s="50"/>
      <c r="N87" s="50"/>
      <c r="O87" s="47" t="s">
        <v>7</v>
      </c>
      <c r="P87" s="50"/>
      <c r="Q87" s="47" t="s">
        <v>412</v>
      </c>
      <c r="R87" s="47" t="s">
        <v>569</v>
      </c>
      <c r="S87" s="47" t="s">
        <v>122</v>
      </c>
    </row>
    <row r="88" spans="2:19" ht="34.200000000000003" customHeight="1" x14ac:dyDescent="0.3">
      <c r="B88" s="68">
        <v>13.2</v>
      </c>
      <c r="C88" s="46" t="s">
        <v>367</v>
      </c>
      <c r="D88" s="47" t="s">
        <v>84</v>
      </c>
      <c r="E88" s="48" cm="1">
        <f t="array" ref="E88">(_xlfn.SWITCH(D88, "Δεν έχει ξεκινήσει", 0, "Σχεδιάζεται", 25, "Μερική υλοποίηση", 50, "Σχεδόν ολοκληρωμένο", 75, "Πλήρως υλοποιημένο", 100, 0))/100</f>
        <v>0</v>
      </c>
      <c r="F88" s="47">
        <v>4</v>
      </c>
      <c r="G88" s="47">
        <f>E88*F88</f>
        <v>0</v>
      </c>
      <c r="H88" s="47"/>
      <c r="I88" s="47"/>
      <c r="J88" s="47"/>
      <c r="K88" s="47"/>
      <c r="L88" s="47" t="s">
        <v>7</v>
      </c>
      <c r="M88" s="50"/>
      <c r="N88" s="50"/>
      <c r="O88" s="47" t="s">
        <v>7</v>
      </c>
      <c r="P88" s="50"/>
      <c r="Q88" s="47" t="s">
        <v>412</v>
      </c>
      <c r="R88" s="47" t="s">
        <v>570</v>
      </c>
      <c r="S88" s="47" t="s">
        <v>122</v>
      </c>
    </row>
    <row r="89" spans="2:19" ht="82.8" x14ac:dyDescent="0.3">
      <c r="B89" s="68">
        <v>13.3</v>
      </c>
      <c r="C89" s="46" t="s">
        <v>366</v>
      </c>
      <c r="D89" s="47" t="s">
        <v>84</v>
      </c>
      <c r="E89" s="48" cm="1">
        <f t="array" ref="E89">(_xlfn.SWITCH(D89, "Δεν έχει ξεκινήσει", 0, "Σχεδιάζεται", 25, "Μερική υλοποίηση", 50, "Σχεδόν ολοκληρωμένο", 75, "Πλήρως υλοποιημένο", 100, 0))/100</f>
        <v>0</v>
      </c>
      <c r="F89" s="47">
        <v>4</v>
      </c>
      <c r="G89" s="47">
        <f>E89*F89</f>
        <v>0</v>
      </c>
      <c r="H89" s="47"/>
      <c r="I89" s="47"/>
      <c r="J89" s="47"/>
      <c r="K89" s="47"/>
      <c r="L89" s="47" t="s">
        <v>7</v>
      </c>
      <c r="M89" s="50"/>
      <c r="N89" s="50"/>
      <c r="O89" s="47" t="s">
        <v>7</v>
      </c>
      <c r="P89" s="50"/>
      <c r="Q89" s="47" t="s">
        <v>445</v>
      </c>
      <c r="R89" s="47" t="s">
        <v>571</v>
      </c>
      <c r="S89" s="47" t="s">
        <v>446</v>
      </c>
    </row>
    <row r="90" spans="2:19" ht="33" customHeight="1" x14ac:dyDescent="0.3">
      <c r="B90" s="68">
        <v>13.4</v>
      </c>
      <c r="C90" s="46" t="s">
        <v>672</v>
      </c>
      <c r="D90" s="47" t="s">
        <v>84</v>
      </c>
      <c r="E90" s="48" cm="1">
        <f t="array" ref="E90">(_xlfn.SWITCH(D90, "Δεν έχει ξεκινήσει", 0, "Σχεδιάζεται", 25, "Μερική υλοποίηση", 50, "Σχεδόν ολοκληρωμένο", 75, "Πλήρως υλοποιημένο", 100, 0))/100</f>
        <v>0</v>
      </c>
      <c r="F90" s="47">
        <v>4</v>
      </c>
      <c r="G90" s="47">
        <f>E90*F90</f>
        <v>0</v>
      </c>
      <c r="H90" s="47"/>
      <c r="I90" s="47"/>
      <c r="J90" s="47"/>
      <c r="K90" s="47"/>
      <c r="L90" s="47" t="s">
        <v>7</v>
      </c>
      <c r="M90" s="50"/>
      <c r="N90" s="50"/>
      <c r="O90" s="47" t="s">
        <v>7</v>
      </c>
      <c r="P90" s="50"/>
      <c r="Q90" s="47" t="s">
        <v>410</v>
      </c>
      <c r="R90" s="47" t="s">
        <v>572</v>
      </c>
      <c r="S90" s="47" t="s">
        <v>128</v>
      </c>
    </row>
    <row r="91" spans="2:19" ht="30" customHeight="1" x14ac:dyDescent="0.3">
      <c r="B91" s="67">
        <v>14</v>
      </c>
      <c r="C91" s="41" t="s">
        <v>119</v>
      </c>
      <c r="D91" s="3" t="str" cm="1">
        <f t="array" ref="D91">_xlfn.IFS(
E91*100=0,"Δεν έχει ξεκινήσει",
AND(E91*100&gt;0,E91*100&lt;=25),"Σχεδιάζεται",
AND(E91*100&gt;25,E91*100&lt;75),"Μερική υλοποίηση",
AND(E91*100&gt;=75,E91*100&lt;100),"Σχεδόν ολοκληρωμένο",
E91*100=100,"Πλήρως υλοποιημένο"
)</f>
        <v>Δεν έχει ξεκινήσει</v>
      </c>
      <c r="E91" s="53">
        <f>AVERAGE(E92:E100)</f>
        <v>0</v>
      </c>
      <c r="F91" s="3" t="str">
        <f>"Μέγιστη Δυνατή Βαθμολογία: " &amp; SUM(F92:F100)</f>
        <v>Μέγιστη Δυνατή Βαθμολογία: 39</v>
      </c>
      <c r="G91" s="3" t="str">
        <f>"Επιτευχθείσα Βαθμολογία: " &amp; SUM(G92:G100)</f>
        <v>Επιτευχθείσα Βαθμολογία: 0</v>
      </c>
      <c r="H91" s="2"/>
      <c r="I91" s="2"/>
      <c r="J91" s="2"/>
      <c r="K91" s="2"/>
      <c r="L91" s="2"/>
      <c r="M91" s="2"/>
      <c r="N91" s="2"/>
      <c r="O91" s="2"/>
      <c r="P91" s="2"/>
      <c r="Q91" s="3" t="s">
        <v>430</v>
      </c>
      <c r="R91" s="3" t="s">
        <v>581</v>
      </c>
      <c r="S91" s="3" t="s">
        <v>398</v>
      </c>
    </row>
    <row r="92" spans="2:19" ht="27.6" x14ac:dyDescent="0.3">
      <c r="B92" s="68">
        <v>14.1</v>
      </c>
      <c r="C92" s="46" t="s">
        <v>120</v>
      </c>
      <c r="D92" s="47" t="s">
        <v>84</v>
      </c>
      <c r="E92" s="48" cm="1">
        <f t="array" ref="E92">(_xlfn.SWITCH(D92, "Δεν έχει ξεκινήσει", 0, "Σχεδιάζεται", 25, "Μερική υλοποίηση", 50, "Σχεδόν ολοκληρωμένο", 75, "Πλήρως υλοποιημένο", 100, 0))/100</f>
        <v>0</v>
      </c>
      <c r="F92" s="47">
        <v>5</v>
      </c>
      <c r="G92" s="47">
        <f t="shared" ref="G92:G100" si="7">E92*F92</f>
        <v>0</v>
      </c>
      <c r="H92" s="47"/>
      <c r="I92" s="47"/>
      <c r="J92" s="47"/>
      <c r="K92" s="47"/>
      <c r="L92" s="47" t="s">
        <v>7</v>
      </c>
      <c r="M92" s="50"/>
      <c r="N92" s="50"/>
      <c r="O92" s="47" t="s">
        <v>7</v>
      </c>
      <c r="P92" s="50"/>
      <c r="Q92" s="47" t="s">
        <v>412</v>
      </c>
      <c r="R92" s="47" t="s">
        <v>574</v>
      </c>
      <c r="S92" s="47" t="s">
        <v>122</v>
      </c>
    </row>
    <row r="93" spans="2:19" ht="41.4" x14ac:dyDescent="0.3">
      <c r="B93" s="68">
        <v>14.2</v>
      </c>
      <c r="C93" s="46" t="s">
        <v>53</v>
      </c>
      <c r="D93" s="47" t="s">
        <v>84</v>
      </c>
      <c r="E93" s="48" cm="1">
        <f t="array" ref="E93">(_xlfn.SWITCH(D93, "Δεν έχει ξεκινήσει", 0, "Σχεδιάζεται", 25, "Μερική υλοποίηση", 50, "Σχεδόν ολοκληρωμένο", 75, "Πλήρως υλοποιημένο", 100, 0))/100</f>
        <v>0</v>
      </c>
      <c r="F93" s="47">
        <v>3</v>
      </c>
      <c r="G93" s="47">
        <f t="shared" si="7"/>
        <v>0</v>
      </c>
      <c r="H93" s="47"/>
      <c r="I93" s="47"/>
      <c r="J93" s="47"/>
      <c r="K93" s="47"/>
      <c r="L93" s="47" t="s">
        <v>7</v>
      </c>
      <c r="M93" s="50"/>
      <c r="N93" s="50"/>
      <c r="O93" s="47" t="s">
        <v>7</v>
      </c>
      <c r="P93" s="50"/>
      <c r="Q93" s="47" t="s">
        <v>412</v>
      </c>
      <c r="R93" s="47" t="s">
        <v>575</v>
      </c>
      <c r="S93" s="47" t="s">
        <v>122</v>
      </c>
    </row>
    <row r="94" spans="2:19" ht="27.6" x14ac:dyDescent="0.3">
      <c r="B94" s="68">
        <v>14.3</v>
      </c>
      <c r="C94" s="46" t="s">
        <v>252</v>
      </c>
      <c r="D94" s="47" t="s">
        <v>84</v>
      </c>
      <c r="E94" s="48" cm="1">
        <f t="array" ref="E94">(_xlfn.SWITCH(D94, "Δεν έχει ξεκινήσει", 0, "Σχεδιάζεται", 25, "Μερική υλοποίηση", 50, "Σχεδόν ολοκληρωμένο", 75, "Πλήρως υλοποιημένο", 100, 0))/100</f>
        <v>0</v>
      </c>
      <c r="F94" s="47">
        <v>5</v>
      </c>
      <c r="G94" s="47">
        <f t="shared" si="7"/>
        <v>0</v>
      </c>
      <c r="H94" s="47"/>
      <c r="I94" s="47"/>
      <c r="J94" s="47"/>
      <c r="K94" s="47"/>
      <c r="L94" s="47" t="s">
        <v>7</v>
      </c>
      <c r="M94" s="50"/>
      <c r="N94" s="50"/>
      <c r="O94" s="47" t="s">
        <v>7</v>
      </c>
      <c r="P94" s="50"/>
      <c r="Q94" s="47" t="s">
        <v>412</v>
      </c>
      <c r="R94" s="47" t="s">
        <v>576</v>
      </c>
      <c r="S94" s="47" t="s">
        <v>122</v>
      </c>
    </row>
    <row r="95" spans="2:19" ht="27.6" x14ac:dyDescent="0.3">
      <c r="B95" s="68">
        <v>14.4</v>
      </c>
      <c r="C95" s="46" t="s">
        <v>343</v>
      </c>
      <c r="D95" s="47" t="s">
        <v>84</v>
      </c>
      <c r="E95" s="48" cm="1">
        <f t="array" ref="E95">(_xlfn.SWITCH(D95, "Δεν έχει ξεκινήσει", 0, "Σχεδιάζεται", 25, "Μερική υλοποίηση", 50, "Σχεδόν ολοκληρωμένο", 75, "Πλήρως υλοποιημένο", 100, 0))/100</f>
        <v>0</v>
      </c>
      <c r="F95" s="47">
        <v>5</v>
      </c>
      <c r="G95" s="47">
        <f t="shared" si="7"/>
        <v>0</v>
      </c>
      <c r="H95" s="47"/>
      <c r="I95" s="47"/>
      <c r="J95" s="47"/>
      <c r="K95" s="47"/>
      <c r="L95" s="47" t="s">
        <v>7</v>
      </c>
      <c r="M95" s="50"/>
      <c r="N95" s="50"/>
      <c r="O95" s="47" t="s">
        <v>7</v>
      </c>
      <c r="P95" s="50"/>
      <c r="Q95" s="47" t="s">
        <v>412</v>
      </c>
      <c r="R95" s="47" t="s">
        <v>576</v>
      </c>
      <c r="S95" s="47" t="s">
        <v>122</v>
      </c>
    </row>
    <row r="96" spans="2:19" ht="27.6" x14ac:dyDescent="0.3">
      <c r="B96" s="68">
        <v>14.5</v>
      </c>
      <c r="C96" s="46" t="s">
        <v>54</v>
      </c>
      <c r="D96" s="47" t="s">
        <v>84</v>
      </c>
      <c r="E96" s="48" cm="1">
        <f t="array" ref="E96">(_xlfn.SWITCH(D96, "Δεν έχει ξεκινήσει", 0, "Σχεδιάζεται", 25, "Μερική υλοποίηση", 50, "Σχεδόν ολοκληρωμένο", 75, "Πλήρως υλοποιημένο", 100, 0))/100</f>
        <v>0</v>
      </c>
      <c r="F96" s="47">
        <v>4</v>
      </c>
      <c r="G96" s="47">
        <f t="shared" si="7"/>
        <v>0</v>
      </c>
      <c r="H96" s="47"/>
      <c r="I96" s="47"/>
      <c r="J96" s="47"/>
      <c r="K96" s="47"/>
      <c r="L96" s="47" t="s">
        <v>7</v>
      </c>
      <c r="M96" s="50"/>
      <c r="N96" s="50"/>
      <c r="O96" s="47" t="s">
        <v>7</v>
      </c>
      <c r="P96" s="50"/>
      <c r="Q96" s="47" t="s">
        <v>412</v>
      </c>
      <c r="R96" s="47" t="s">
        <v>577</v>
      </c>
      <c r="S96" s="47" t="s">
        <v>122</v>
      </c>
    </row>
    <row r="97" spans="2:19" ht="27.6" x14ac:dyDescent="0.3">
      <c r="B97" s="68">
        <v>14.6</v>
      </c>
      <c r="C97" s="46" t="s">
        <v>673</v>
      </c>
      <c r="D97" s="47" t="s">
        <v>84</v>
      </c>
      <c r="E97" s="48" cm="1">
        <f t="array" ref="E97">(_xlfn.SWITCH(D97, "Δεν έχει ξεκινήσει", 0, "Σχεδιάζεται", 25, "Μερική υλοποίηση", 50, "Σχεδόν ολοκληρωμένο", 75, "Πλήρως υλοποιημένο", 100, 0))/100</f>
        <v>0</v>
      </c>
      <c r="F97" s="47">
        <v>5</v>
      </c>
      <c r="G97" s="47">
        <f t="shared" si="7"/>
        <v>0</v>
      </c>
      <c r="H97" s="47"/>
      <c r="I97" s="47"/>
      <c r="J97" s="47"/>
      <c r="K97" s="47"/>
      <c r="L97" s="47" t="s">
        <v>7</v>
      </c>
      <c r="M97" s="50"/>
      <c r="N97" s="50"/>
      <c r="O97" s="47" t="s">
        <v>7</v>
      </c>
      <c r="P97" s="50"/>
      <c r="Q97" s="47" t="s">
        <v>412</v>
      </c>
      <c r="R97" s="47" t="s">
        <v>578</v>
      </c>
      <c r="S97" s="47" t="s">
        <v>122</v>
      </c>
    </row>
    <row r="98" spans="2:19" ht="40.200000000000003" customHeight="1" x14ac:dyDescent="0.3">
      <c r="B98" s="68">
        <v>14.7</v>
      </c>
      <c r="C98" s="46" t="s">
        <v>121</v>
      </c>
      <c r="D98" s="47" t="s">
        <v>84</v>
      </c>
      <c r="E98" s="48" cm="1">
        <f t="array" ref="E98">(_xlfn.SWITCH(D98, "Δεν έχει ξεκινήσει", 0, "Σχεδιάζεται", 25, "Μερική υλοποίηση", 50, "Σχεδόν ολοκληρωμένο", 75, "Πλήρως υλοποιημένο", 100, 0))/100</f>
        <v>0</v>
      </c>
      <c r="F98" s="47">
        <v>5</v>
      </c>
      <c r="G98" s="47">
        <f t="shared" si="7"/>
        <v>0</v>
      </c>
      <c r="H98" s="47"/>
      <c r="I98" s="47"/>
      <c r="J98" s="47"/>
      <c r="K98" s="47"/>
      <c r="L98" s="47" t="s">
        <v>7</v>
      </c>
      <c r="M98" s="50"/>
      <c r="N98" s="50"/>
      <c r="O98" s="47" t="s">
        <v>7</v>
      </c>
      <c r="P98" s="50"/>
      <c r="Q98" s="47" t="s">
        <v>415</v>
      </c>
      <c r="R98" s="47" t="s">
        <v>579</v>
      </c>
      <c r="S98" s="47" t="s">
        <v>397</v>
      </c>
    </row>
    <row r="99" spans="2:19" ht="24.6" customHeight="1" x14ac:dyDescent="0.3">
      <c r="B99" s="68">
        <v>14.8</v>
      </c>
      <c r="C99" s="46" t="s">
        <v>55</v>
      </c>
      <c r="D99" s="47" t="s">
        <v>84</v>
      </c>
      <c r="E99" s="48" cm="1">
        <f t="array" ref="E99">(_xlfn.SWITCH(D99, "Δεν έχει ξεκινήσει", 0, "Σχεδιάζεται", 25, "Μερική υλοποίηση", 50, "Σχεδόν ολοκληρωμένο", 75, "Πλήρως υλοποιημένο", 100, 0))/100</f>
        <v>0</v>
      </c>
      <c r="F99" s="47">
        <v>4</v>
      </c>
      <c r="G99" s="47">
        <f t="shared" si="7"/>
        <v>0</v>
      </c>
      <c r="H99" s="47"/>
      <c r="I99" s="47"/>
      <c r="J99" s="47"/>
      <c r="K99" s="47"/>
      <c r="L99" s="47" t="s">
        <v>7</v>
      </c>
      <c r="M99" s="50"/>
      <c r="N99" s="50"/>
      <c r="O99" s="47" t="s">
        <v>7</v>
      </c>
      <c r="P99" s="50"/>
      <c r="Q99" s="47" t="s">
        <v>412</v>
      </c>
      <c r="R99" s="47" t="s">
        <v>579</v>
      </c>
      <c r="S99" s="47" t="s">
        <v>122</v>
      </c>
    </row>
    <row r="100" spans="2:19" ht="41.4" x14ac:dyDescent="0.3">
      <c r="B100" s="68">
        <v>14.9</v>
      </c>
      <c r="C100" s="46" t="s">
        <v>56</v>
      </c>
      <c r="D100" s="47" t="s">
        <v>84</v>
      </c>
      <c r="E100" s="48" cm="1">
        <f t="array" ref="E100">(_xlfn.SWITCH(D100, "Δεν έχει ξεκινήσει", 0, "Σχεδιάζεται", 25, "Μερική υλοποίηση", 50, "Σχεδόν ολοκληρωμένο", 75, "Πλήρως υλοποιημένο", 100, 0))/100</f>
        <v>0</v>
      </c>
      <c r="F100" s="47">
        <v>3</v>
      </c>
      <c r="G100" s="47">
        <f t="shared" si="7"/>
        <v>0</v>
      </c>
      <c r="H100" s="47"/>
      <c r="I100" s="47"/>
      <c r="J100" s="47"/>
      <c r="K100" s="47"/>
      <c r="L100" s="47" t="s">
        <v>7</v>
      </c>
      <c r="M100" s="50"/>
      <c r="N100" s="50"/>
      <c r="O100" s="47" t="s">
        <v>7</v>
      </c>
      <c r="P100" s="50"/>
      <c r="Q100" s="47" t="s">
        <v>431</v>
      </c>
      <c r="R100" s="47" t="s">
        <v>580</v>
      </c>
      <c r="S100" s="47" t="s">
        <v>382</v>
      </c>
    </row>
    <row r="101" spans="2:19" ht="30" customHeight="1" x14ac:dyDescent="0.3">
      <c r="B101" s="67">
        <v>15</v>
      </c>
      <c r="C101" s="41" t="s">
        <v>118</v>
      </c>
      <c r="D101" s="3" t="str" cm="1">
        <f t="array" ref="D101">_xlfn.IFS(
E101*100=0,"Δεν έχει ξεκινήσει",
AND(E101*100&gt;0,E101*100&lt;=25),"Σχεδιάζεται",
AND(E101*100&gt;25,E101*100&lt;75),"Μερική υλοποίηση",
AND(E101*100&gt;=75,E101*100&lt;100),"Σχεδόν ολοκληρωμένο",
E101*100=100,"Πλήρως υλοποιημένο"
)</f>
        <v>Δεν έχει ξεκινήσει</v>
      </c>
      <c r="E101" s="53">
        <f>AVERAGE(E102:E107)</f>
        <v>0</v>
      </c>
      <c r="F101" s="3" t="str">
        <f>"Μέγιστη Δυνατή Βαθμολογία: " &amp; SUM(F102:F107)</f>
        <v>Μέγιστη Δυνατή Βαθμολογία: 30</v>
      </c>
      <c r="G101" s="3" t="str">
        <f>"Επιτευχθείσα Βαθμολογία: " &amp; SUM(G102:G107)</f>
        <v>Επιτευχθείσα Βαθμολογία: 0</v>
      </c>
      <c r="H101" s="2"/>
      <c r="I101" s="2"/>
      <c r="J101" s="2"/>
      <c r="K101" s="2"/>
      <c r="L101" s="2"/>
      <c r="M101" s="2"/>
      <c r="N101" s="2"/>
      <c r="O101" s="2"/>
      <c r="P101" s="2"/>
      <c r="Q101" s="3" t="s">
        <v>407</v>
      </c>
      <c r="R101" s="3" t="s">
        <v>588</v>
      </c>
      <c r="S101" s="3" t="s">
        <v>95</v>
      </c>
    </row>
    <row r="102" spans="2:19" ht="41.4" x14ac:dyDescent="0.3">
      <c r="B102" s="68">
        <v>15.1</v>
      </c>
      <c r="C102" s="46" t="s">
        <v>57</v>
      </c>
      <c r="D102" s="47" t="s">
        <v>84</v>
      </c>
      <c r="E102" s="48" cm="1">
        <f t="array" ref="E102">(_xlfn.SWITCH(D102, "Δεν έχει ξεκινήσει", 0, "Σχεδιάζεται", 25, "Μερική υλοποίηση", 50, "Σχεδόν ολοκληρωμένο", 75, "Πλήρως υλοποιημένο", 100, 0))/100</f>
        <v>0</v>
      </c>
      <c r="F102" s="47">
        <v>5</v>
      </c>
      <c r="G102" s="47">
        <f t="shared" ref="G102:G105" si="8">E102*F102</f>
        <v>0</v>
      </c>
      <c r="H102" s="47"/>
      <c r="I102" s="47"/>
      <c r="J102" s="47"/>
      <c r="K102" s="47"/>
      <c r="L102" s="47" t="s">
        <v>7</v>
      </c>
      <c r="M102" s="50"/>
      <c r="N102" s="50"/>
      <c r="O102" s="47" t="s">
        <v>7</v>
      </c>
      <c r="P102" s="50"/>
      <c r="Q102" s="47" t="s">
        <v>407</v>
      </c>
      <c r="R102" s="47" t="s">
        <v>582</v>
      </c>
      <c r="S102" s="47" t="s">
        <v>388</v>
      </c>
    </row>
    <row r="103" spans="2:19" ht="27.6" x14ac:dyDescent="0.3">
      <c r="B103" s="68">
        <v>15.2</v>
      </c>
      <c r="C103" s="46" t="s">
        <v>58</v>
      </c>
      <c r="D103" s="47" t="s">
        <v>84</v>
      </c>
      <c r="E103" s="48" cm="1">
        <f t="array" ref="E103">(_xlfn.SWITCH(D103, "Δεν έχει ξεκινήσει", 0, "Σχεδιάζεται", 25, "Μερική υλοποίηση", 50, "Σχεδόν ολοκληρωμένο", 75, "Πλήρως υλοποιημένο", 100, 0))/100</f>
        <v>0</v>
      </c>
      <c r="F103" s="47">
        <v>5</v>
      </c>
      <c r="G103" s="47">
        <f t="shared" si="8"/>
        <v>0</v>
      </c>
      <c r="H103" s="47"/>
      <c r="I103" s="47"/>
      <c r="J103" s="47"/>
      <c r="K103" s="47"/>
      <c r="L103" s="47" t="s">
        <v>7</v>
      </c>
      <c r="M103" s="50"/>
      <c r="N103" s="50"/>
      <c r="O103" s="47" t="s">
        <v>7</v>
      </c>
      <c r="P103" s="50"/>
      <c r="Q103" s="47" t="s">
        <v>407</v>
      </c>
      <c r="R103" s="47" t="s">
        <v>583</v>
      </c>
      <c r="S103" s="47" t="s">
        <v>388</v>
      </c>
    </row>
    <row r="104" spans="2:19" ht="41.4" x14ac:dyDescent="0.3">
      <c r="B104" s="68">
        <v>15.3</v>
      </c>
      <c r="C104" s="46" t="s">
        <v>59</v>
      </c>
      <c r="D104" s="47" t="s">
        <v>84</v>
      </c>
      <c r="E104" s="48" cm="1">
        <f t="array" ref="E104">(_xlfn.SWITCH(D104, "Δεν έχει ξεκινήσει", 0, "Σχεδιάζεται", 25, "Μερική υλοποίηση", 50, "Σχεδόν ολοκληρωμένο", 75, "Πλήρως υλοποιημένο", 100, 0))/100</f>
        <v>0</v>
      </c>
      <c r="F104" s="47">
        <v>5</v>
      </c>
      <c r="G104" s="47">
        <f t="shared" si="8"/>
        <v>0</v>
      </c>
      <c r="H104" s="47"/>
      <c r="I104" s="47"/>
      <c r="J104" s="47"/>
      <c r="K104" s="47"/>
      <c r="L104" s="47" t="s">
        <v>7</v>
      </c>
      <c r="M104" s="50"/>
      <c r="N104" s="50"/>
      <c r="O104" s="47" t="s">
        <v>7</v>
      </c>
      <c r="P104" s="50"/>
      <c r="Q104" s="47" t="s">
        <v>407</v>
      </c>
      <c r="R104" s="47" t="s">
        <v>584</v>
      </c>
      <c r="S104" s="47" t="s">
        <v>388</v>
      </c>
    </row>
    <row r="105" spans="2:19" ht="27.6" x14ac:dyDescent="0.3">
      <c r="B105" s="68">
        <v>15.4</v>
      </c>
      <c r="C105" s="46" t="s">
        <v>60</v>
      </c>
      <c r="D105" s="47" t="s">
        <v>84</v>
      </c>
      <c r="E105" s="48" cm="1">
        <f t="array" ref="E105">(_xlfn.SWITCH(D105, "Δεν έχει ξεκινήσει", 0, "Σχεδιάζεται", 25, "Μερική υλοποίηση", 50, "Σχεδόν ολοκληρωμένο", 75, "Πλήρως υλοποιημένο", 100, 0))/100</f>
        <v>0</v>
      </c>
      <c r="F105" s="47">
        <v>5</v>
      </c>
      <c r="G105" s="47">
        <f t="shared" si="8"/>
        <v>0</v>
      </c>
      <c r="H105" s="47"/>
      <c r="I105" s="47"/>
      <c r="J105" s="47"/>
      <c r="K105" s="47"/>
      <c r="L105" s="47" t="s">
        <v>7</v>
      </c>
      <c r="M105" s="50"/>
      <c r="N105" s="50"/>
      <c r="O105" s="47" t="s">
        <v>7</v>
      </c>
      <c r="P105" s="50"/>
      <c r="Q105" s="47" t="s">
        <v>407</v>
      </c>
      <c r="R105" s="47" t="s">
        <v>585</v>
      </c>
      <c r="S105" s="47" t="s">
        <v>388</v>
      </c>
    </row>
    <row r="106" spans="2:19" ht="41.4" x14ac:dyDescent="0.3">
      <c r="B106" s="68">
        <v>15.5</v>
      </c>
      <c r="C106" s="46" t="s">
        <v>61</v>
      </c>
      <c r="D106" s="47" t="s">
        <v>84</v>
      </c>
      <c r="E106" s="48" cm="1">
        <f t="array" ref="E106" xml:space="preserve"> IF(D106="Δεν εφαρμόζεται", "Εξαιρείται", (_xlfn.SWITCH(D106, "Δεν έχει ξεκινήσει", 0, "Σχεδιάζεται", 25, "Μερική υλοποίηση", 50, "Σχεδόν ολοκληρωμένο", 75, "Πλήρως υλοποιημένο", 100, 0))/100)</f>
        <v>0</v>
      </c>
      <c r="F106" s="47">
        <f>IF(E106="Εξαιρείται", "Εξαιρείται", 5)</f>
        <v>5</v>
      </c>
      <c r="G106" s="47">
        <f>IF(E106="Εξαιρείται", "Εξαιρείται", E106*F106)</f>
        <v>0</v>
      </c>
      <c r="H106" s="47"/>
      <c r="I106" s="47"/>
      <c r="J106" s="47"/>
      <c r="K106" s="47"/>
      <c r="L106" s="47" t="s">
        <v>7</v>
      </c>
      <c r="M106" s="50"/>
      <c r="N106" s="50"/>
      <c r="O106" s="47" t="s">
        <v>7</v>
      </c>
      <c r="P106" s="50"/>
      <c r="Q106" s="47" t="s">
        <v>407</v>
      </c>
      <c r="R106" s="47" t="s">
        <v>586</v>
      </c>
      <c r="S106" s="47" t="s">
        <v>388</v>
      </c>
    </row>
    <row r="107" spans="2:19" ht="41.4" x14ac:dyDescent="0.3">
      <c r="B107" s="68">
        <v>15.6</v>
      </c>
      <c r="C107" s="46" t="s">
        <v>62</v>
      </c>
      <c r="D107" s="47" t="s">
        <v>84</v>
      </c>
      <c r="E107" s="48" cm="1">
        <f t="array" ref="E107" xml:space="preserve"> IF(D107="Δεν εφαρμόζεται", "Εξαιρείται", (_xlfn.SWITCH(D107, "Δεν έχει ξεκινήσει", 0, "Σχεδιάζεται", 25, "Μερική υλοποίηση", 50, "Σχεδόν ολοκληρωμένο", 75, "Πλήρως υλοποιημένο", 100, 0))/100)</f>
        <v>0</v>
      </c>
      <c r="F107" s="47">
        <f>IF(E107="Εξαιρείται", "Εξαιρείται", 5)</f>
        <v>5</v>
      </c>
      <c r="G107" s="47">
        <f>IF(E107="Εξαιρείται", "Εξαιρείται", E107*F107)</f>
        <v>0</v>
      </c>
      <c r="H107" s="47"/>
      <c r="I107" s="47"/>
      <c r="J107" s="47"/>
      <c r="K107" s="47"/>
      <c r="L107" s="47" t="s">
        <v>7</v>
      </c>
      <c r="M107" s="50"/>
      <c r="N107" s="50"/>
      <c r="O107" s="47" t="s">
        <v>7</v>
      </c>
      <c r="P107" s="50"/>
      <c r="Q107" s="47" t="s">
        <v>407</v>
      </c>
      <c r="R107" s="47" t="s">
        <v>587</v>
      </c>
      <c r="S107" s="47" t="s">
        <v>388</v>
      </c>
    </row>
    <row r="108" spans="2:19" ht="30" customHeight="1" x14ac:dyDescent="0.3">
      <c r="B108" s="67">
        <v>16</v>
      </c>
      <c r="C108" s="41" t="s">
        <v>313</v>
      </c>
      <c r="D108" s="3" t="str" cm="1">
        <f t="array" ref="D108">_xlfn.IFS(
E108*100=0,"Δεν έχει ξεκινήσει",
AND(E108*100&gt;0,E108*100&lt;=25),"Σχεδιάζεται",
AND(E108*100&gt;25,E108*100&lt;75),"Μερική υλοποίηση",
AND(E108*100&gt;=75,E108*100&lt;100),"Σχεδόν ολοκληρωμένο",
E108*100=100,"Πλήρως υλοποιημένο"
)</f>
        <v>Δεν έχει ξεκινήσει</v>
      </c>
      <c r="E108" s="53">
        <f>AVERAGE(E110:E138)</f>
        <v>0</v>
      </c>
      <c r="F108" s="3" t="str">
        <f>"Μέγιστη Δυνατή Βαθμολογία: " &amp; SUM(F110:F138)</f>
        <v>Μέγιστη Δυνατή Βαθμολογία: 92</v>
      </c>
      <c r="G108" s="3" t="str">
        <f>"Επιτευχθείσα Βαθμολογία: " &amp; SUM(G110:G138)</f>
        <v>Επιτευχθείσα Βαθμολογία: 0</v>
      </c>
      <c r="H108" s="2"/>
      <c r="I108" s="2"/>
      <c r="J108" s="2"/>
      <c r="K108" s="2"/>
      <c r="L108" s="2"/>
      <c r="M108" s="2"/>
      <c r="N108" s="2"/>
      <c r="O108" s="2"/>
      <c r="P108" s="2"/>
      <c r="Q108" s="3" t="s">
        <v>432</v>
      </c>
      <c r="R108" s="3" t="s">
        <v>598</v>
      </c>
      <c r="S108" s="3" t="s">
        <v>387</v>
      </c>
    </row>
    <row r="109" spans="2:19" ht="30" customHeight="1" x14ac:dyDescent="0.3">
      <c r="B109" s="70">
        <v>16.100000000000001</v>
      </c>
      <c r="C109" s="43" t="s">
        <v>314</v>
      </c>
      <c r="D109" s="51" t="str" cm="1">
        <f t="array" ref="D109">_xlfn.IFS(
E109*100=0,"Δεν έχει ξεκινήσει",
AND(E109*100&gt;0,E109*100&lt;=25),"Σχεδιάζεται",
AND(E109*100&gt;25,E109*100&lt;75),"Μερική υλοποίηση",
AND(E109*100&gt;=75,E109*100&lt;100),"Σχεδόν ολοκληρωμένο",
E109*100=100,"Πλήρως υλοποιημένο"
)</f>
        <v>Δεν έχει ξεκινήσει</v>
      </c>
      <c r="E109" s="52">
        <f>AVERAGE(E110:E122)</f>
        <v>0</v>
      </c>
      <c r="F109" s="51" t="str">
        <f>"Μέγιστη Δυνατή Βαθμολογία: " &amp; SUM(F110:F122)</f>
        <v>Μέγιστη Δυνατή Βαθμολογία: 51</v>
      </c>
      <c r="G109" s="51" t="str">
        <f>"Επιτευχθείσα Βαθμολογία: " &amp; SUM(G110:G122)</f>
        <v>Επιτευχθείσα Βαθμολογία: 0</v>
      </c>
      <c r="H109" s="44"/>
      <c r="I109" s="44"/>
      <c r="J109" s="44"/>
      <c r="K109" s="44"/>
      <c r="L109" s="44"/>
      <c r="M109" s="45"/>
      <c r="N109" s="45"/>
      <c r="O109" s="45"/>
      <c r="P109" s="45"/>
      <c r="Q109" s="42" t="s">
        <v>433</v>
      </c>
      <c r="R109" s="42" t="s">
        <v>598</v>
      </c>
      <c r="S109" s="42" t="s">
        <v>386</v>
      </c>
    </row>
    <row r="110" spans="2:19" ht="27.6" x14ac:dyDescent="0.3">
      <c r="B110" s="68" t="s">
        <v>315</v>
      </c>
      <c r="C110" s="46" t="s">
        <v>117</v>
      </c>
      <c r="D110" s="47" t="s">
        <v>84</v>
      </c>
      <c r="E110" s="48" cm="1">
        <f t="array" ref="E110">(_xlfn.SWITCH(D110, "Δεν έχει ξεκινήσει", 0, "Σχεδιάζεται", 25, "Μερική υλοποίηση", 50, "Σχεδόν ολοκληρωμένο", 75, "Πλήρως υλοποιημένο", 100, 0))/100</f>
        <v>0</v>
      </c>
      <c r="F110" s="47">
        <v>5</v>
      </c>
      <c r="G110" s="47">
        <f t="shared" ref="G110:G138" si="9">E110*F110</f>
        <v>0</v>
      </c>
      <c r="H110" s="47"/>
      <c r="I110" s="47"/>
      <c r="J110" s="47"/>
      <c r="K110" s="47"/>
      <c r="L110" s="47" t="s">
        <v>7</v>
      </c>
      <c r="M110" s="50"/>
      <c r="N110" s="50"/>
      <c r="O110" s="47" t="s">
        <v>7</v>
      </c>
      <c r="P110" s="50"/>
      <c r="Q110" s="47" t="s">
        <v>410</v>
      </c>
      <c r="R110" s="47" t="s">
        <v>589</v>
      </c>
      <c r="S110" s="47" t="s">
        <v>128</v>
      </c>
    </row>
    <row r="111" spans="2:19" ht="55.2" x14ac:dyDescent="0.3">
      <c r="B111" s="68" t="s">
        <v>316</v>
      </c>
      <c r="C111" s="46" t="s">
        <v>345</v>
      </c>
      <c r="D111" s="47" t="s">
        <v>84</v>
      </c>
      <c r="E111" s="48" cm="1">
        <f t="array" ref="E111">(_xlfn.SWITCH(D111, "Δεν έχει ξεκινήσει", 0, "Σχεδιάζεται", 25, "Μερική υλοποίηση", 50, "Σχεδόν ολοκληρωμένο", 75, "Πλήρως υλοποιημένο", 100, 0))/100</f>
        <v>0</v>
      </c>
      <c r="F111" s="47">
        <v>3</v>
      </c>
      <c r="G111" s="47">
        <f t="shared" si="9"/>
        <v>0</v>
      </c>
      <c r="H111" s="47"/>
      <c r="I111" s="47"/>
      <c r="J111" s="47"/>
      <c r="K111" s="47"/>
      <c r="L111" s="47" t="s">
        <v>7</v>
      </c>
      <c r="M111" s="50"/>
      <c r="N111" s="50"/>
      <c r="O111" s="47" t="s">
        <v>7</v>
      </c>
      <c r="P111" s="50"/>
      <c r="Q111" s="47" t="s">
        <v>412</v>
      </c>
      <c r="R111" s="47" t="s">
        <v>590</v>
      </c>
      <c r="S111" s="47" t="s">
        <v>122</v>
      </c>
    </row>
    <row r="112" spans="2:19" ht="41.4" x14ac:dyDescent="0.3">
      <c r="B112" s="68" t="s">
        <v>317</v>
      </c>
      <c r="C112" s="46" t="s">
        <v>449</v>
      </c>
      <c r="D112" s="47" t="s">
        <v>84</v>
      </c>
      <c r="E112" s="48" cm="1">
        <f t="array" ref="E112">(_xlfn.SWITCH(D112, "Δεν έχει ξεκινήσει", 0, "Σχεδιάζεται", 25, "Μερική υλοποίηση", 50, "Σχεδόν ολοκληρωμένο", 75, "Πλήρως υλοποιημένο", 100, 0))/100</f>
        <v>0</v>
      </c>
      <c r="F112" s="47">
        <v>5</v>
      </c>
      <c r="G112" s="47">
        <f t="shared" si="9"/>
        <v>0</v>
      </c>
      <c r="H112" s="47"/>
      <c r="I112" s="47"/>
      <c r="J112" s="47"/>
      <c r="K112" s="47"/>
      <c r="L112" s="47" t="s">
        <v>7</v>
      </c>
      <c r="M112" s="50"/>
      <c r="N112" s="50"/>
      <c r="O112" s="47" t="s">
        <v>7</v>
      </c>
      <c r="P112" s="50"/>
      <c r="Q112" s="47" t="s">
        <v>412</v>
      </c>
      <c r="R112" s="47" t="s">
        <v>590</v>
      </c>
      <c r="S112" s="47" t="s">
        <v>122</v>
      </c>
    </row>
    <row r="113" spans="2:19" ht="27.6" x14ac:dyDescent="0.3">
      <c r="B113" s="68" t="s">
        <v>318</v>
      </c>
      <c r="C113" s="46" t="s">
        <v>355</v>
      </c>
      <c r="D113" s="47" t="s">
        <v>84</v>
      </c>
      <c r="E113" s="48" cm="1">
        <f t="array" ref="E113">(_xlfn.SWITCH(D113, "Δεν έχει ξεκινήσει", 0, "Σχεδιάζεται", 25, "Μερική υλοποίηση", 50, "Σχεδόν ολοκληρωμένο", 75, "Πλήρως υλοποιημένο", 100, 0))/100</f>
        <v>0</v>
      </c>
      <c r="F113" s="47">
        <v>3</v>
      </c>
      <c r="G113" s="47">
        <f t="shared" ref="G113" si="10">E113*F113</f>
        <v>0</v>
      </c>
      <c r="H113" s="47"/>
      <c r="I113" s="47"/>
      <c r="J113" s="47"/>
      <c r="K113" s="47"/>
      <c r="L113" s="47" t="s">
        <v>7</v>
      </c>
      <c r="M113" s="50"/>
      <c r="N113" s="50"/>
      <c r="O113" s="47" t="s">
        <v>7</v>
      </c>
      <c r="P113" s="50"/>
      <c r="Q113" s="47" t="s">
        <v>412</v>
      </c>
      <c r="R113" s="47" t="s">
        <v>591</v>
      </c>
      <c r="S113" s="47" t="s">
        <v>122</v>
      </c>
    </row>
    <row r="114" spans="2:19" ht="27.6" x14ac:dyDescent="0.3">
      <c r="B114" s="68" t="s">
        <v>319</v>
      </c>
      <c r="C114" s="46" t="s">
        <v>354</v>
      </c>
      <c r="D114" s="47" t="s">
        <v>84</v>
      </c>
      <c r="E114" s="48" cm="1">
        <f t="array" ref="E114">(_xlfn.SWITCH(D114, "Δεν έχει ξεκινήσει", 0, "Σχεδιάζεται", 25, "Μερική υλοποίηση", 50, "Σχεδόν ολοκληρωμένο", 75, "Πλήρως υλοποιημένο", 100, 0))/100</f>
        <v>0</v>
      </c>
      <c r="F114" s="47">
        <v>3</v>
      </c>
      <c r="G114" s="47">
        <f t="shared" ref="G114" si="11">E114*F114</f>
        <v>0</v>
      </c>
      <c r="H114" s="47"/>
      <c r="I114" s="47"/>
      <c r="J114" s="47"/>
      <c r="K114" s="47"/>
      <c r="L114" s="47" t="s">
        <v>7</v>
      </c>
      <c r="M114" s="50"/>
      <c r="N114" s="50"/>
      <c r="O114" s="47" t="s">
        <v>7</v>
      </c>
      <c r="P114" s="50"/>
      <c r="Q114" s="47" t="s">
        <v>412</v>
      </c>
      <c r="R114" s="47" t="s">
        <v>591</v>
      </c>
      <c r="S114" s="47" t="s">
        <v>122</v>
      </c>
    </row>
    <row r="115" spans="2:19" ht="41.4" x14ac:dyDescent="0.3">
      <c r="B115" s="68" t="s">
        <v>320</v>
      </c>
      <c r="C115" s="46" t="s">
        <v>337</v>
      </c>
      <c r="D115" s="47" t="s">
        <v>84</v>
      </c>
      <c r="E115" s="48" cm="1">
        <f t="array" ref="E115">(_xlfn.SWITCH(D115, "Δεν έχει ξεκινήσει", 0, "Σχεδιάζεται", 25, "Μερική υλοποίηση", 50, "Σχεδόν ολοκληρωμένο", 75, "Πλήρως υλοποιημένο", 100, 0))/100</f>
        <v>0</v>
      </c>
      <c r="F115" s="47">
        <v>4</v>
      </c>
      <c r="G115" s="47">
        <f t="shared" si="9"/>
        <v>0</v>
      </c>
      <c r="H115" s="47"/>
      <c r="I115" s="47"/>
      <c r="J115" s="47"/>
      <c r="K115" s="47"/>
      <c r="L115" s="47" t="s">
        <v>7</v>
      </c>
      <c r="M115" s="50"/>
      <c r="N115" s="50"/>
      <c r="O115" s="47" t="s">
        <v>7</v>
      </c>
      <c r="P115" s="50"/>
      <c r="Q115" s="47" t="s">
        <v>412</v>
      </c>
      <c r="R115" s="47" t="s">
        <v>590</v>
      </c>
      <c r="S115" s="47" t="s">
        <v>122</v>
      </c>
    </row>
    <row r="116" spans="2:19" ht="27.6" x14ac:dyDescent="0.3">
      <c r="B116" s="68" t="s">
        <v>321</v>
      </c>
      <c r="C116" s="46" t="s">
        <v>63</v>
      </c>
      <c r="D116" s="47" t="s">
        <v>84</v>
      </c>
      <c r="E116" s="48" cm="1">
        <f t="array" ref="E116">(_xlfn.SWITCH(D116, "Δεν έχει ξεκινήσει", 0, "Σχεδιάζεται", 25, "Μερική υλοποίηση", 50, "Σχεδόν ολοκληρωμένο", 75, "Πλήρως υλοποιημένο", 100, 0))/100</f>
        <v>0</v>
      </c>
      <c r="F116" s="47">
        <v>4</v>
      </c>
      <c r="G116" s="47">
        <f t="shared" si="9"/>
        <v>0</v>
      </c>
      <c r="H116" s="47"/>
      <c r="I116" s="47"/>
      <c r="J116" s="47"/>
      <c r="K116" s="47"/>
      <c r="L116" s="47" t="s">
        <v>7</v>
      </c>
      <c r="M116" s="50"/>
      <c r="N116" s="50"/>
      <c r="O116" s="47" t="s">
        <v>7</v>
      </c>
      <c r="P116" s="50"/>
      <c r="Q116" s="47" t="s">
        <v>412</v>
      </c>
      <c r="R116" s="47" t="s">
        <v>592</v>
      </c>
      <c r="S116" s="47" t="s">
        <v>122</v>
      </c>
    </row>
    <row r="117" spans="2:19" ht="27" customHeight="1" x14ac:dyDescent="0.3">
      <c r="B117" s="68" t="s">
        <v>322</v>
      </c>
      <c r="C117" s="46" t="s">
        <v>64</v>
      </c>
      <c r="D117" s="47" t="s">
        <v>84</v>
      </c>
      <c r="E117" s="48" cm="1">
        <f t="array" ref="E117">(_xlfn.SWITCH(D117, "Δεν έχει ξεκινήσει", 0, "Σχεδιάζεται", 25, "Μερική υλοποίηση", 50, "Σχεδόν ολοκληρωμένο", 75, "Πλήρως υλοποιημένο", 100, 0))/100</f>
        <v>0</v>
      </c>
      <c r="F117" s="47">
        <v>3</v>
      </c>
      <c r="G117" s="47">
        <f t="shared" si="9"/>
        <v>0</v>
      </c>
      <c r="H117" s="47"/>
      <c r="I117" s="47"/>
      <c r="J117" s="47"/>
      <c r="K117" s="47"/>
      <c r="L117" s="47" t="s">
        <v>7</v>
      </c>
      <c r="M117" s="50"/>
      <c r="N117" s="50"/>
      <c r="O117" s="47" t="s">
        <v>7</v>
      </c>
      <c r="P117" s="50"/>
      <c r="Q117" s="47" t="s">
        <v>412</v>
      </c>
      <c r="R117" s="47" t="s">
        <v>593</v>
      </c>
      <c r="S117" s="47" t="s">
        <v>122</v>
      </c>
    </row>
    <row r="118" spans="2:19" ht="41.4" x14ac:dyDescent="0.3">
      <c r="B118" s="68" t="s">
        <v>368</v>
      </c>
      <c r="C118" s="46" t="s">
        <v>116</v>
      </c>
      <c r="D118" s="47" t="s">
        <v>84</v>
      </c>
      <c r="E118" s="48" cm="1">
        <f t="array" ref="E118">(_xlfn.SWITCH(D118, "Δεν έχει ξεκινήσει", 0, "Σχεδιάζεται", 25, "Μερική υλοποίηση", 50, "Σχεδόν ολοκληρωμένο", 75, "Πλήρως υλοποιημένο", 100, 0))/100</f>
        <v>0</v>
      </c>
      <c r="F118" s="47">
        <v>5</v>
      </c>
      <c r="G118" s="47">
        <f t="shared" si="9"/>
        <v>0</v>
      </c>
      <c r="H118" s="47"/>
      <c r="I118" s="47"/>
      <c r="J118" s="47"/>
      <c r="K118" s="47"/>
      <c r="L118" s="47" t="s">
        <v>7</v>
      </c>
      <c r="M118" s="50"/>
      <c r="N118" s="50"/>
      <c r="O118" s="47" t="s">
        <v>7</v>
      </c>
      <c r="P118" s="50"/>
      <c r="Q118" s="47" t="s">
        <v>412</v>
      </c>
      <c r="R118" s="47" t="s">
        <v>594</v>
      </c>
      <c r="S118" s="47" t="s">
        <v>122</v>
      </c>
    </row>
    <row r="119" spans="2:19" ht="25.95" customHeight="1" x14ac:dyDescent="0.3">
      <c r="B119" s="68" t="s">
        <v>323</v>
      </c>
      <c r="C119" s="46" t="s">
        <v>65</v>
      </c>
      <c r="D119" s="47" t="s">
        <v>84</v>
      </c>
      <c r="E119" s="48" cm="1">
        <f t="array" ref="E119">(_xlfn.SWITCH(D119, "Δεν έχει ξεκινήσει", 0, "Σχεδιάζεται", 25, "Μερική υλοποίηση", 50, "Σχεδόν ολοκληρωμένο", 75, "Πλήρως υλοποιημένο", 100, 0))/100</f>
        <v>0</v>
      </c>
      <c r="F119" s="47">
        <v>4</v>
      </c>
      <c r="G119" s="47">
        <f t="shared" si="9"/>
        <v>0</v>
      </c>
      <c r="H119" s="47"/>
      <c r="I119" s="47"/>
      <c r="J119" s="47"/>
      <c r="K119" s="47"/>
      <c r="L119" s="47" t="s">
        <v>7</v>
      </c>
      <c r="M119" s="50"/>
      <c r="N119" s="50"/>
      <c r="O119" s="47" t="s">
        <v>7</v>
      </c>
      <c r="P119" s="50"/>
      <c r="Q119" s="47" t="s">
        <v>412</v>
      </c>
      <c r="R119" s="47" t="s">
        <v>595</v>
      </c>
      <c r="S119" s="47" t="s">
        <v>122</v>
      </c>
    </row>
    <row r="120" spans="2:19" ht="27.6" x14ac:dyDescent="0.3">
      <c r="B120" s="68" t="s">
        <v>324</v>
      </c>
      <c r="C120" s="46" t="s">
        <v>375</v>
      </c>
      <c r="D120" s="47" t="s">
        <v>84</v>
      </c>
      <c r="E120" s="48" cm="1">
        <f t="array" ref="E120">(_xlfn.SWITCH(D120, "Δεν έχει ξεκινήσει", 0, "Σχεδιάζεται", 25, "Μερική υλοποίηση", 50, "Σχεδόν ολοκληρωμένο", 75, "Πλήρως υλοποιημένο", 100, 0))/100</f>
        <v>0</v>
      </c>
      <c r="F120" s="47">
        <v>4</v>
      </c>
      <c r="G120" s="47">
        <f t="shared" si="9"/>
        <v>0</v>
      </c>
      <c r="H120" s="47"/>
      <c r="I120" s="47"/>
      <c r="J120" s="47"/>
      <c r="K120" s="47"/>
      <c r="L120" s="47" t="s">
        <v>7</v>
      </c>
      <c r="M120" s="50"/>
      <c r="N120" s="50"/>
      <c r="O120" s="47" t="s">
        <v>7</v>
      </c>
      <c r="P120" s="50"/>
      <c r="Q120" s="47" t="s">
        <v>416</v>
      </c>
      <c r="R120" s="47" t="s">
        <v>596</v>
      </c>
      <c r="S120" s="47" t="s">
        <v>385</v>
      </c>
    </row>
    <row r="121" spans="2:19" ht="58.2" customHeight="1" x14ac:dyDescent="0.3">
      <c r="B121" s="68" t="s">
        <v>349</v>
      </c>
      <c r="C121" s="46" t="s">
        <v>674</v>
      </c>
      <c r="D121" s="47" t="s">
        <v>84</v>
      </c>
      <c r="E121" s="48" cm="1">
        <f t="array" ref="E121">(_xlfn.SWITCH(D121, "Δεν έχει ξεκινήσει", 0, "Σχεδιάζεται", 25, "Μερική υλοποίηση", 50, "Σχεδόν ολοκληρωμένο", 75, "Πλήρως υλοποιημένο", 100, 0))/100</f>
        <v>0</v>
      </c>
      <c r="F121" s="47">
        <v>4</v>
      </c>
      <c r="G121" s="47">
        <f t="shared" si="9"/>
        <v>0</v>
      </c>
      <c r="H121" s="47"/>
      <c r="I121" s="47"/>
      <c r="J121" s="47"/>
      <c r="K121" s="47"/>
      <c r="L121" s="47" t="s">
        <v>7</v>
      </c>
      <c r="M121" s="50"/>
      <c r="N121" s="50"/>
      <c r="O121" s="47" t="s">
        <v>7</v>
      </c>
      <c r="P121" s="50"/>
      <c r="Q121" s="47" t="s">
        <v>410</v>
      </c>
      <c r="R121" s="47" t="s">
        <v>591</v>
      </c>
      <c r="S121" s="47" t="s">
        <v>128</v>
      </c>
    </row>
    <row r="122" spans="2:19" ht="27.6" x14ac:dyDescent="0.3">
      <c r="B122" s="68" t="s">
        <v>369</v>
      </c>
      <c r="C122" s="46" t="s">
        <v>68</v>
      </c>
      <c r="D122" s="47" t="s">
        <v>84</v>
      </c>
      <c r="E122" s="48" cm="1">
        <f t="array" ref="E122">(_xlfn.SWITCH(D122, "Δεν έχει ξεκινήσει", 0, "Σχεδιάζεται", 25, "Μερική υλοποίηση", 50, "Σχεδόν ολοκληρωμένο", 75, "Πλήρως υλοποιημένο", 100, 0))/100</f>
        <v>0</v>
      </c>
      <c r="F122" s="47">
        <v>4</v>
      </c>
      <c r="G122" s="47">
        <f t="shared" si="9"/>
        <v>0</v>
      </c>
      <c r="H122" s="47"/>
      <c r="I122" s="47"/>
      <c r="J122" s="47"/>
      <c r="K122" s="47"/>
      <c r="L122" s="47" t="s">
        <v>7</v>
      </c>
      <c r="M122" s="50"/>
      <c r="N122" s="50"/>
      <c r="O122" s="47" t="s">
        <v>7</v>
      </c>
      <c r="P122" s="50"/>
      <c r="Q122" s="47" t="s">
        <v>412</v>
      </c>
      <c r="R122" s="47" t="s">
        <v>597</v>
      </c>
      <c r="S122" s="47" t="s">
        <v>122</v>
      </c>
    </row>
    <row r="123" spans="2:19" ht="30" customHeight="1" x14ac:dyDescent="0.3">
      <c r="B123" s="70">
        <v>16.2</v>
      </c>
      <c r="C123" s="43" t="s">
        <v>326</v>
      </c>
      <c r="D123" s="51" t="str" cm="1">
        <f t="array" ref="D123">_xlfn.IFS(
E123*100=0,"Δεν έχει ξεκινήσει",
AND(E123*100&gt;0,E123*100&lt;=25),"Σχεδιάζεται",
AND(E123*100&gt;25,E123*100&lt;75),"Μερική υλοποίηση",
AND(E123*100&gt;=75,E123*100&lt;100),"Σχεδόν ολοκληρωμένο",
E123*100=100,"Πλήρως υλοποιημένο"
)</f>
        <v>Δεν έχει ξεκινήσει</v>
      </c>
      <c r="E123" s="52">
        <f>AVERAGE(E124:E124)</f>
        <v>0</v>
      </c>
      <c r="F123" s="51" t="str">
        <f>"Μέγιστη Δυνατή Βαθμολογία: " &amp; SUM(F124:F124)</f>
        <v>Μέγιστη Δυνατή Βαθμολογία: 3</v>
      </c>
      <c r="G123" s="51" t="str">
        <f>"Επιτευχθείσα Βαθμολογία: " &amp; SUM(G124:G124)</f>
        <v>Επιτευχθείσα Βαθμολογία: 0</v>
      </c>
      <c r="H123" s="44"/>
      <c r="I123" s="44"/>
      <c r="J123" s="44"/>
      <c r="K123" s="44"/>
      <c r="L123" s="44"/>
      <c r="M123" s="45"/>
      <c r="N123" s="45"/>
      <c r="O123" s="45"/>
      <c r="P123" s="45"/>
      <c r="Q123" s="42" t="s">
        <v>416</v>
      </c>
      <c r="R123" s="42" t="s">
        <v>598</v>
      </c>
      <c r="S123" s="42" t="s">
        <v>392</v>
      </c>
    </row>
    <row r="124" spans="2:19" ht="27.6" x14ac:dyDescent="0.3">
      <c r="B124" s="71" t="s">
        <v>327</v>
      </c>
      <c r="C124" s="46" t="s">
        <v>325</v>
      </c>
      <c r="D124" s="47" t="s">
        <v>84</v>
      </c>
      <c r="E124" s="48" cm="1">
        <f t="array" ref="E124">(_xlfn.SWITCH(D124, "Δεν έχει ξεκινήσει", 0, "Σχεδιάζεται", 25, "Μερική υλοποίηση", 50, "Σχεδόν ολοκληρωμένο", 75, "Πλήρως υλοποιημένο", 100, 0))/100</f>
        <v>0</v>
      </c>
      <c r="F124" s="47">
        <v>3</v>
      </c>
      <c r="G124" s="47">
        <f t="shared" si="9"/>
        <v>0</v>
      </c>
      <c r="H124" s="47"/>
      <c r="I124" s="47"/>
      <c r="J124" s="47"/>
      <c r="K124" s="47"/>
      <c r="L124" s="47" t="s">
        <v>7</v>
      </c>
      <c r="M124" s="50"/>
      <c r="N124" s="50"/>
      <c r="O124" s="47" t="s">
        <v>7</v>
      </c>
      <c r="P124" s="50"/>
      <c r="Q124" s="47" t="s">
        <v>416</v>
      </c>
      <c r="R124" s="47" t="s">
        <v>599</v>
      </c>
      <c r="S124" s="47" t="s">
        <v>385</v>
      </c>
    </row>
    <row r="125" spans="2:19" ht="30" customHeight="1" x14ac:dyDescent="0.3">
      <c r="B125" s="70">
        <v>16.3</v>
      </c>
      <c r="C125" s="43" t="s">
        <v>646</v>
      </c>
      <c r="D125" s="51" t="str" cm="1">
        <f t="array" ref="D125">_xlfn.IFS(
E125*100=0,"Δεν έχει ξεκινήσει",
AND(E125*100&gt;0,E125*100&lt;=25),"Σχεδιάζεται",
AND(E125*100&gt;25,E125*100&lt;75),"Μερική υλοποίηση",
AND(E125*100&gt;=75,E125*100&lt;100),"Σχεδόν ολοκληρωμένο",
E125*100=100,"Πλήρως υλοποιημένο"
)</f>
        <v>Δεν έχει ξεκινήσει</v>
      </c>
      <c r="E125" s="52">
        <f>AVERAGE(E126:E126)</f>
        <v>0</v>
      </c>
      <c r="F125" s="51" t="str">
        <f>"Μέγιστη Δυνατή Βαθμολογία: " &amp; SUM(F126:F126)</f>
        <v>Μέγιστη Δυνατή Βαθμολογία: 3</v>
      </c>
      <c r="G125" s="51" t="str">
        <f>"Επιτευχθείσα Βαθμολογία: " &amp; SUM(G126:G126)</f>
        <v>Επιτευχθείσα Βαθμολογία: 0</v>
      </c>
      <c r="H125" s="44"/>
      <c r="I125" s="44"/>
      <c r="J125" s="44"/>
      <c r="K125" s="44"/>
      <c r="L125" s="44"/>
      <c r="M125" s="45"/>
      <c r="N125" s="45"/>
      <c r="O125" s="45"/>
      <c r="P125" s="45"/>
      <c r="Q125" s="42" t="s">
        <v>417</v>
      </c>
      <c r="R125" s="42" t="s">
        <v>598</v>
      </c>
      <c r="S125" s="42" t="s">
        <v>393</v>
      </c>
    </row>
    <row r="126" spans="2:19" ht="41.4" x14ac:dyDescent="0.3">
      <c r="B126" s="68" t="s">
        <v>329</v>
      </c>
      <c r="C126" s="46" t="s">
        <v>328</v>
      </c>
      <c r="D126" s="47" t="s">
        <v>84</v>
      </c>
      <c r="E126" s="48" cm="1">
        <f t="array" ref="E126">(_xlfn.SWITCH(D126, "Δεν έχει ξεκινήσει", 0, "Σχεδιάζεται", 25, "Μερική υλοποίηση", 50, "Σχεδόν ολοκληρωμένο", 75, "Πλήρως υλοποιημένο", 100, 0))/100</f>
        <v>0</v>
      </c>
      <c r="F126" s="47">
        <v>3</v>
      </c>
      <c r="G126" s="47">
        <f t="shared" si="9"/>
        <v>0</v>
      </c>
      <c r="H126" s="47"/>
      <c r="I126" s="47"/>
      <c r="J126" s="47"/>
      <c r="K126" s="47"/>
      <c r="L126" s="47" t="s">
        <v>7</v>
      </c>
      <c r="M126" s="50"/>
      <c r="N126" s="50"/>
      <c r="O126" s="47" t="s">
        <v>7</v>
      </c>
      <c r="P126" s="50"/>
      <c r="Q126" s="47" t="s">
        <v>417</v>
      </c>
      <c r="R126" s="47" t="s">
        <v>600</v>
      </c>
      <c r="S126" s="47" t="s">
        <v>394</v>
      </c>
    </row>
    <row r="127" spans="2:19" ht="30" customHeight="1" x14ac:dyDescent="0.3">
      <c r="B127" s="70">
        <v>16.399999999999999</v>
      </c>
      <c r="C127" s="43" t="s">
        <v>647</v>
      </c>
      <c r="D127" s="51" t="str" cm="1">
        <f t="array" ref="D127">_xlfn.IFS(
E127*100=0,"Δεν έχει ξεκινήσει",
AND(E127*100&gt;0,E127*100&lt;=25),"Σχεδιάζεται",
AND(E127*100&gt;25,E127*100&lt;75),"Μερική υλοποίηση",
AND(E127*100&gt;=75,E127*100&lt;100),"Σχεδόν ολοκληρωμένο",
E127*100=100,"Πλήρως υλοποιημένο"
)</f>
        <v>Δεν έχει ξεκινήσει</v>
      </c>
      <c r="E127" s="52">
        <f>AVERAGE(E128:E128)</f>
        <v>0</v>
      </c>
      <c r="F127" s="51" t="str">
        <f>"Μέγιστη Δυνατή Βαθμολογία: " &amp; SUM(F128:F128)</f>
        <v>Μέγιστη Δυνατή Βαθμολογία: 5</v>
      </c>
      <c r="G127" s="51" t="str">
        <f>"Επιτευχθείσα Βαθμολογία: " &amp; SUM(G128:G128)</f>
        <v>Επιτευχθείσα Βαθμολογία: 0</v>
      </c>
      <c r="H127" s="44"/>
      <c r="I127" s="44"/>
      <c r="J127" s="44"/>
      <c r="K127" s="44"/>
      <c r="L127" s="44"/>
      <c r="M127" s="45"/>
      <c r="N127" s="45"/>
      <c r="O127" s="45"/>
      <c r="P127" s="45"/>
      <c r="Q127" s="42" t="s">
        <v>434</v>
      </c>
      <c r="R127" s="42" t="s">
        <v>598</v>
      </c>
      <c r="S127" s="42" t="s">
        <v>381</v>
      </c>
    </row>
    <row r="128" spans="2:19" ht="41.4" x14ac:dyDescent="0.3">
      <c r="B128" s="68" t="s">
        <v>330</v>
      </c>
      <c r="C128" s="46" t="s">
        <v>333</v>
      </c>
      <c r="D128" s="47" t="s">
        <v>84</v>
      </c>
      <c r="E128" s="48" cm="1">
        <f t="array" ref="E128">(_xlfn.SWITCH(D128, "Δεν έχει ξεκινήσει", 0, "Σχεδιάζεται", 25, "Μερική υλοποίηση", 50, "Σχεδόν ολοκληρωμένο", 75, "Πλήρως υλοποιημένο", 100, 0))/100</f>
        <v>0</v>
      </c>
      <c r="F128" s="47">
        <v>5</v>
      </c>
      <c r="G128" s="47">
        <f t="shared" si="9"/>
        <v>0</v>
      </c>
      <c r="H128" s="47"/>
      <c r="I128" s="47"/>
      <c r="J128" s="47"/>
      <c r="K128" s="47"/>
      <c r="L128" s="47" t="s">
        <v>7</v>
      </c>
      <c r="M128" s="50"/>
      <c r="N128" s="50"/>
      <c r="O128" s="47" t="s">
        <v>7</v>
      </c>
      <c r="P128" s="50"/>
      <c r="Q128" s="47" t="s">
        <v>412</v>
      </c>
      <c r="R128" s="47" t="s">
        <v>590</v>
      </c>
      <c r="S128" s="47" t="s">
        <v>122</v>
      </c>
    </row>
    <row r="129" spans="2:19" ht="30" customHeight="1" x14ac:dyDescent="0.3">
      <c r="B129" s="70">
        <v>16.5</v>
      </c>
      <c r="C129" s="43" t="s">
        <v>332</v>
      </c>
      <c r="D129" s="51" t="str" cm="1">
        <f t="array" ref="D129">_xlfn.IFS(
E129*100=0,"Δεν έχει ξεκινήσει",
AND(E129*100&gt;0,E129*100&lt;=25),"Σχεδιάζεται",
AND(E129*100&gt;25,E129*100&lt;75),"Μερική υλοποίηση",
AND(E129*100&gt;=75,E129*100&lt;100),"Σχεδόν ολοκληρωμένο",
E129*100=100,"Πλήρως υλοποιημένο"
)</f>
        <v>Δεν έχει ξεκινήσει</v>
      </c>
      <c r="E129" s="52">
        <f>AVERAGE(E130:E131)</f>
        <v>0</v>
      </c>
      <c r="F129" s="51" t="str">
        <f>"Μέγιστη Δυνατή Βαθμολογία: " &amp; SUM(F130:F131)</f>
        <v>Μέγιστη Δυνατή Βαθμολογία: 9</v>
      </c>
      <c r="G129" s="51" t="str">
        <f>"Επιτευχθείσα Βαθμολογία: " &amp; SUM(G130:G131)</f>
        <v>Επιτευχθείσα Βαθμολογία: 0</v>
      </c>
      <c r="H129" s="44"/>
      <c r="I129" s="44"/>
      <c r="J129" s="44"/>
      <c r="K129" s="44"/>
      <c r="L129" s="44"/>
      <c r="M129" s="45"/>
      <c r="N129" s="45"/>
      <c r="O129" s="45"/>
      <c r="P129" s="45"/>
      <c r="Q129" s="42" t="s">
        <v>412</v>
      </c>
      <c r="R129" s="42" t="s">
        <v>602</v>
      </c>
      <c r="S129" s="42" t="s">
        <v>384</v>
      </c>
    </row>
    <row r="130" spans="2:19" ht="41.4" x14ac:dyDescent="0.3">
      <c r="B130" s="68" t="s">
        <v>334</v>
      </c>
      <c r="C130" s="46" t="s">
        <v>336</v>
      </c>
      <c r="D130" s="47" t="s">
        <v>84</v>
      </c>
      <c r="E130" s="48" cm="1">
        <f t="array" ref="E130">(_xlfn.SWITCH(D130, "Δεν έχει ξεκινήσει", 0, "Σχεδιάζεται", 25, "Μερική υλοποίηση", 50, "Σχεδόν ολοκληρωμένο", 75, "Πλήρως υλοποιημένο", 100, 0))/100</f>
        <v>0</v>
      </c>
      <c r="F130" s="47">
        <v>5</v>
      </c>
      <c r="G130" s="47">
        <f t="shared" si="9"/>
        <v>0</v>
      </c>
      <c r="H130" s="47"/>
      <c r="I130" s="47"/>
      <c r="J130" s="47"/>
      <c r="K130" s="47"/>
      <c r="L130" s="47" t="s">
        <v>7</v>
      </c>
      <c r="M130" s="50"/>
      <c r="N130" s="50"/>
      <c r="O130" s="47" t="s">
        <v>7</v>
      </c>
      <c r="P130" s="50"/>
      <c r="Q130" s="47" t="s">
        <v>412</v>
      </c>
      <c r="R130" s="47" t="s">
        <v>601</v>
      </c>
      <c r="S130" s="47" t="s">
        <v>122</v>
      </c>
    </row>
    <row r="131" spans="2:19" ht="41.4" x14ac:dyDescent="0.3">
      <c r="B131" s="68" t="s">
        <v>335</v>
      </c>
      <c r="C131" s="46" t="s">
        <v>442</v>
      </c>
      <c r="D131" s="47" t="s">
        <v>84</v>
      </c>
      <c r="E131" s="48" cm="1">
        <f t="array" ref="E131">(_xlfn.SWITCH(D131, "Δεν έχει ξεκινήσει", 0, "Σχεδιάζεται", 25, "Μερική υλοποίηση", 50, "Σχεδόν ολοκληρωμένο", 75, "Πλήρως υλοποιημένο", 100, 0))/100</f>
        <v>0</v>
      </c>
      <c r="F131" s="47">
        <v>4</v>
      </c>
      <c r="G131" s="47">
        <f t="shared" si="9"/>
        <v>0</v>
      </c>
      <c r="H131" s="47"/>
      <c r="I131" s="47"/>
      <c r="J131" s="47"/>
      <c r="K131" s="47"/>
      <c r="L131" s="47" t="s">
        <v>7</v>
      </c>
      <c r="M131" s="50"/>
      <c r="N131" s="50"/>
      <c r="O131" s="47" t="s">
        <v>7</v>
      </c>
      <c r="P131" s="50"/>
      <c r="Q131" s="47" t="s">
        <v>412</v>
      </c>
      <c r="R131" s="47" t="s">
        <v>601</v>
      </c>
      <c r="S131" s="47" t="s">
        <v>122</v>
      </c>
    </row>
    <row r="132" spans="2:19" ht="30" customHeight="1" x14ac:dyDescent="0.3">
      <c r="B132" s="70">
        <v>16.600000000000001</v>
      </c>
      <c r="C132" s="43" t="s">
        <v>648</v>
      </c>
      <c r="D132" s="43" t="str" cm="1">
        <f t="array" ref="D132">_xlfn.IFS(
    E132="Εξαιρείται", "Δεν εφαρμόζεται",
    E132*100=0, "Δεν έχει ξεκινήσει",
    AND(E132*100&gt;0, E132*100&lt;=25), "Σχεδιάζεται",
    AND(E132*100&gt;25, E132*100&lt;75), "Μερική υλοποίηση",
    AND(E132*100&gt;=75, E132*100&lt;100), "Σχεδόν ολοκληρωμένο",
    E132*100=100, "Πλήρως υλοποιημένο"
)</f>
        <v>Δεν έχει ξεκινήσει</v>
      </c>
      <c r="E132" s="52">
        <f>IFERROR(AVERAGEIF(E133:E135, "&lt;&gt;Εξαιρείται"), "Εξαιρείται")</f>
        <v>0</v>
      </c>
      <c r="F132" s="43" t="str">
        <f>"Μέγιστη Δυνατή Βαθμολογία: " &amp; SUM(F133:F135)</f>
        <v>Μέγιστη Δυνατή Βαθμολογία: 14</v>
      </c>
      <c r="G132" s="42" t="str">
        <f>"Επιτευχθείσα Βαθμολογία: " &amp; SUMIFS(G133:G135, E133:E135, "&lt;&gt;Εξαιρείται")</f>
        <v>Επιτευχθείσα Βαθμολογία: 0</v>
      </c>
      <c r="H132" s="44"/>
      <c r="I132" s="44"/>
      <c r="J132" s="44"/>
      <c r="K132" s="44"/>
      <c r="L132" s="44"/>
      <c r="M132" s="45"/>
      <c r="N132" s="45"/>
      <c r="O132" s="45"/>
      <c r="P132" s="45"/>
      <c r="Q132" s="42" t="s">
        <v>435</v>
      </c>
      <c r="R132" s="42" t="s">
        <v>598</v>
      </c>
      <c r="S132" s="42" t="s">
        <v>383</v>
      </c>
    </row>
    <row r="133" spans="2:19" ht="27.6" x14ac:dyDescent="0.3">
      <c r="B133" s="68" t="s">
        <v>338</v>
      </c>
      <c r="C133" s="46" t="s">
        <v>340</v>
      </c>
      <c r="D133" s="47" t="s">
        <v>84</v>
      </c>
      <c r="E133" s="48" cm="1">
        <f t="array" ref="E133">IF(D133="Δεν εφαρμόζεται", "Εξαιρείται", _xlfn.SWITCH(D133,
    "Δεν έχει ξεκινήσει", 0,
    "Σχεδιάζεται", 0.25,
    "Μερική υλοποίηση", 0.5,
    "Σχεδόν ολοκληρωμένο", 0.75,
    "Πλήρως υλοποιημένο", 1,
    0))</f>
        <v>0</v>
      </c>
      <c r="F133" s="47">
        <f>IF(E133="Εξαιρείται", "Εξαιρείται", 5)</f>
        <v>5</v>
      </c>
      <c r="G133" s="47">
        <f>IF(E133="Εξαιρείται", "Εξαιρείται", E133*F133)</f>
        <v>0</v>
      </c>
      <c r="H133" s="47"/>
      <c r="I133" s="47"/>
      <c r="J133" s="47"/>
      <c r="K133" s="47"/>
      <c r="L133" s="47" t="s">
        <v>7</v>
      </c>
      <c r="M133" s="50"/>
      <c r="N133" s="50"/>
      <c r="O133" s="47" t="s">
        <v>7</v>
      </c>
      <c r="P133" s="50"/>
      <c r="Q133" s="47" t="s">
        <v>410</v>
      </c>
      <c r="R133" s="47" t="s">
        <v>603</v>
      </c>
      <c r="S133" s="47" t="s">
        <v>128</v>
      </c>
    </row>
    <row r="134" spans="2:19" ht="41.4" x14ac:dyDescent="0.3">
      <c r="B134" s="68" t="s">
        <v>339</v>
      </c>
      <c r="C134" s="46" t="s">
        <v>341</v>
      </c>
      <c r="D134" s="47" t="s">
        <v>84</v>
      </c>
      <c r="E134" s="48" cm="1">
        <f t="array" ref="E134">IF(D134="Δεν εφαρμόζεται", "Εξαιρείται", _xlfn.SWITCH(D134,
    "Δεν έχει ξεκινήσει", 0,
    "Σχεδιάζεται", 0.25,
    "Μερική υλοποίηση", 0.5,
    "Σχεδόν ολοκληρωμένο", 0.75,
    "Πλήρως υλοποιημένο", 1,
    0))</f>
        <v>0</v>
      </c>
      <c r="F134" s="47">
        <f t="shared" ref="F134" si="12">IF(E134="Εξαιρείται", "Εξαιρείται", 5)</f>
        <v>5</v>
      </c>
      <c r="G134" s="47">
        <f t="shared" ref="G134:G135" si="13">IF(E134="Εξαιρείται", "Εξαιρείται", E134*F134)</f>
        <v>0</v>
      </c>
      <c r="H134" s="47"/>
      <c r="I134" s="47"/>
      <c r="J134" s="47"/>
      <c r="K134" s="47"/>
      <c r="L134" s="47" t="s">
        <v>7</v>
      </c>
      <c r="M134" s="50"/>
      <c r="N134" s="50"/>
      <c r="O134" s="47" t="s">
        <v>7</v>
      </c>
      <c r="P134" s="50"/>
      <c r="Q134" s="47" t="s">
        <v>414</v>
      </c>
      <c r="R134" s="47" t="s">
        <v>603</v>
      </c>
      <c r="S134" s="47" t="s">
        <v>136</v>
      </c>
    </row>
    <row r="135" spans="2:19" ht="41.4" x14ac:dyDescent="0.3">
      <c r="B135" s="68" t="s">
        <v>370</v>
      </c>
      <c r="C135" s="46" t="s">
        <v>342</v>
      </c>
      <c r="D135" s="47" t="s">
        <v>84</v>
      </c>
      <c r="E135" s="48" cm="1">
        <f t="array" ref="E135">IF(D135="Δεν εφαρμόζεται", "Εξαιρείται", _xlfn.SWITCH(D135,
    "Δεν έχει ξεκινήσει", 0,
    "Σχεδιάζεται", 0.25,
    "Μερική υλοποίηση", 0.5,
    "Σχεδόν ολοκληρωμένο", 0.75,
    "Πλήρως υλοποιημένο", 1,
    0))</f>
        <v>0</v>
      </c>
      <c r="F135" s="47">
        <f>IF(E135="Εξαιρείται", "Εξαιρείται", 4)</f>
        <v>4</v>
      </c>
      <c r="G135" s="47">
        <f t="shared" si="13"/>
        <v>0</v>
      </c>
      <c r="H135" s="47"/>
      <c r="I135" s="47"/>
      <c r="J135" s="47"/>
      <c r="K135" s="47"/>
      <c r="L135" s="47" t="s">
        <v>7</v>
      </c>
      <c r="M135" s="50"/>
      <c r="N135" s="50"/>
      <c r="O135" s="47" t="s">
        <v>7</v>
      </c>
      <c r="P135" s="50"/>
      <c r="Q135" s="47" t="s">
        <v>409</v>
      </c>
      <c r="R135" s="47" t="s">
        <v>603</v>
      </c>
      <c r="S135" s="47" t="s">
        <v>125</v>
      </c>
    </row>
    <row r="136" spans="2:19" ht="30" customHeight="1" x14ac:dyDescent="0.3">
      <c r="B136" s="70">
        <v>16.7</v>
      </c>
      <c r="C136" s="43" t="s">
        <v>649</v>
      </c>
      <c r="D136" s="51" t="str" cm="1">
        <f t="array" ref="D136">_xlfn.IFS(
E136*100=0,"Δεν έχει ξεκινήσει",
AND(E136*100&gt;0,E136*100&lt;=25),"Σχεδιάζεται",
AND(E136*100&gt;25,E136*100&lt;75),"Μερική υλοποίηση",
AND(E136*100&gt;=75,E136*100&lt;100),"Σχεδόν ολοκληρωμένο",
E136*100=100,"Πλήρως υλοποιημένο"
)</f>
        <v>Δεν έχει ξεκινήσει</v>
      </c>
      <c r="E136" s="52">
        <f>AVERAGE(E137:E138)</f>
        <v>0</v>
      </c>
      <c r="F136" s="51" t="str">
        <f>"Μέγιστη Δυνατή Βαθμολογία: " &amp; SUM(F137:F138)</f>
        <v>Μέγιστη Δυνατή Βαθμολογία: 7</v>
      </c>
      <c r="G136" s="51" t="str">
        <f>"Επιτευχθείσα Βαθμολογία: " &amp; SUM(G137:G138)</f>
        <v>Επιτευχθείσα Βαθμολογία: 0</v>
      </c>
      <c r="H136" s="44"/>
      <c r="I136" s="44"/>
      <c r="J136" s="44"/>
      <c r="K136" s="44"/>
      <c r="L136" s="44"/>
      <c r="M136" s="45"/>
      <c r="N136" s="45"/>
      <c r="O136" s="45"/>
      <c r="P136" s="45"/>
      <c r="Q136" s="42" t="s">
        <v>418</v>
      </c>
      <c r="R136" s="42" t="s">
        <v>558</v>
      </c>
      <c r="S136" s="42" t="s">
        <v>396</v>
      </c>
    </row>
    <row r="137" spans="2:19" ht="43.2" customHeight="1" x14ac:dyDescent="0.3">
      <c r="B137" s="68" t="s">
        <v>357</v>
      </c>
      <c r="C137" s="46" t="s">
        <v>604</v>
      </c>
      <c r="D137" s="47" t="s">
        <v>84</v>
      </c>
      <c r="E137" s="48" cm="1">
        <f t="array" ref="E137">(_xlfn.SWITCH(D137, "Δεν έχει ξεκινήσει", 0, "Σχεδιάζεται", 25, "Μερική υλοποίηση", 50, "Σχεδόν ολοκληρωμένο", 75, "Πλήρως υλοποιημένο", 100, 0))/100</f>
        <v>0</v>
      </c>
      <c r="F137" s="47">
        <v>4</v>
      </c>
      <c r="G137" s="47">
        <f t="shared" si="9"/>
        <v>0</v>
      </c>
      <c r="H137" s="47"/>
      <c r="I137" s="47"/>
      <c r="J137" s="47"/>
      <c r="K137" s="47"/>
      <c r="L137" s="47" t="s">
        <v>7</v>
      </c>
      <c r="M137" s="50"/>
      <c r="N137" s="50"/>
      <c r="O137" s="47" t="s">
        <v>7</v>
      </c>
      <c r="P137" s="50"/>
      <c r="Q137" s="47" t="s">
        <v>418</v>
      </c>
      <c r="R137" s="47" t="s">
        <v>605</v>
      </c>
      <c r="S137" s="47" t="s">
        <v>395</v>
      </c>
    </row>
    <row r="138" spans="2:19" ht="27.6" x14ac:dyDescent="0.3">
      <c r="B138" s="68" t="s">
        <v>359</v>
      </c>
      <c r="C138" s="46" t="s">
        <v>358</v>
      </c>
      <c r="D138" s="47" t="s">
        <v>84</v>
      </c>
      <c r="E138" s="48" cm="1">
        <f t="array" ref="E138">(_xlfn.SWITCH(D138, "Δεν έχει ξεκινήσει", 0, "Σχεδιάζεται", 25, "Μερική υλοποίηση", 50, "Σχεδόν ολοκληρωμένο", 75, "Πλήρως υλοποιημένο", 100, 0))/100</f>
        <v>0</v>
      </c>
      <c r="F138" s="47">
        <v>3</v>
      </c>
      <c r="G138" s="47">
        <f t="shared" si="9"/>
        <v>0</v>
      </c>
      <c r="H138" s="47"/>
      <c r="I138" s="47"/>
      <c r="J138" s="47"/>
      <c r="K138" s="47"/>
      <c r="L138" s="47" t="s">
        <v>7</v>
      </c>
      <c r="M138" s="50"/>
      <c r="N138" s="50"/>
      <c r="O138" s="47" t="s">
        <v>7</v>
      </c>
      <c r="P138" s="50"/>
      <c r="Q138" s="47" t="s">
        <v>409</v>
      </c>
      <c r="R138" s="47" t="s">
        <v>590</v>
      </c>
      <c r="S138" s="47" t="s">
        <v>125</v>
      </c>
    </row>
    <row r="139" spans="2:19" ht="30" customHeight="1" x14ac:dyDescent="0.3">
      <c r="B139" s="67">
        <v>17</v>
      </c>
      <c r="C139" s="41" t="s">
        <v>115</v>
      </c>
      <c r="D139" s="3" t="str" cm="1">
        <f t="array" ref="D139">_xlfn.IFS(
E139*100=0,"Δεν έχει ξεκινήσει",
AND(E139*100&gt;0,E139*100&lt;=25),"Σχεδιάζεται",
AND(E139*100&gt;25,E139*100&lt;75),"Μερική υλοποίηση",
AND(E139*100&gt;=75,E139*100&lt;100),"Σχεδόν ολοκληρωμένο",
E139*100=100,"Πλήρως υλοποιημένο"
)</f>
        <v>Δεν έχει ξεκινήσει</v>
      </c>
      <c r="E139" s="53">
        <f>AVERAGE(E140:E145)</f>
        <v>0</v>
      </c>
      <c r="F139" s="3" t="str">
        <f>"Μέγιστη Δυνατή Βαθμολογία: " &amp; SUM(F140:F145)</f>
        <v>Μέγιστη Δυνατή Βαθμολογία: 20</v>
      </c>
      <c r="G139" s="3" t="str">
        <f>"Επιτευχθείσα Βαθμολογία: " &amp; SUM(G140:G145)</f>
        <v>Επιτευχθείσα Βαθμολογία: 0</v>
      </c>
      <c r="H139" s="2"/>
      <c r="I139" s="2"/>
      <c r="J139" s="2"/>
      <c r="K139" s="2"/>
      <c r="L139" s="2"/>
      <c r="M139" s="2"/>
      <c r="N139" s="2"/>
      <c r="O139" s="2"/>
      <c r="P139" s="2"/>
      <c r="Q139" s="3" t="s">
        <v>409</v>
      </c>
      <c r="R139" s="3" t="s">
        <v>602</v>
      </c>
      <c r="S139" s="3" t="s">
        <v>107</v>
      </c>
    </row>
    <row r="140" spans="2:19" ht="41.4" x14ac:dyDescent="0.3">
      <c r="B140" s="68">
        <v>17.100000000000001</v>
      </c>
      <c r="C140" s="46" t="s">
        <v>344</v>
      </c>
      <c r="D140" s="47" t="s">
        <v>84</v>
      </c>
      <c r="E140" s="48" cm="1">
        <f t="array" ref="E140">(_xlfn.SWITCH(D140, "Δεν έχει ξεκινήσει", 0, "Σχεδιάζεται", 25, "Μερική υλοποίηση", 50, "Σχεδόν ολοκληρωμένο", 75, "Πλήρως υλοποιημένο", 100, 0))/100</f>
        <v>0</v>
      </c>
      <c r="F140" s="47">
        <v>5</v>
      </c>
      <c r="G140" s="47">
        <f>E140*F140</f>
        <v>0</v>
      </c>
      <c r="H140" s="47"/>
      <c r="I140" s="47"/>
      <c r="J140" s="47"/>
      <c r="K140" s="47"/>
      <c r="L140" s="47" t="s">
        <v>7</v>
      </c>
      <c r="M140" s="50"/>
      <c r="N140" s="50"/>
      <c r="O140" s="47" t="s">
        <v>7</v>
      </c>
      <c r="P140" s="50"/>
      <c r="Q140" s="47" t="s">
        <v>409</v>
      </c>
      <c r="R140" s="47" t="s">
        <v>606</v>
      </c>
      <c r="S140" s="47" t="s">
        <v>125</v>
      </c>
    </row>
    <row r="141" spans="2:19" ht="27.6" x14ac:dyDescent="0.3">
      <c r="B141" s="68">
        <v>17.2</v>
      </c>
      <c r="C141" s="46" t="s">
        <v>66</v>
      </c>
      <c r="D141" s="47" t="s">
        <v>84</v>
      </c>
      <c r="E141" s="48" cm="1">
        <f t="array" ref="E141">(_xlfn.SWITCH(D141, "Δεν έχει ξεκινήσει", 0, "Σχεδιάζεται", 25, "Μερική υλοποίηση", 50, "Σχεδόν ολοκληρωμένο", 75, "Πλήρως υλοποιημένο", 100, 0))/100</f>
        <v>0</v>
      </c>
      <c r="F141" s="47">
        <v>3</v>
      </c>
      <c r="G141" s="47">
        <f>E141*F141</f>
        <v>0</v>
      </c>
      <c r="H141" s="47"/>
      <c r="I141" s="47"/>
      <c r="J141" s="47"/>
      <c r="K141" s="47"/>
      <c r="L141" s="47" t="s">
        <v>7</v>
      </c>
      <c r="M141" s="50"/>
      <c r="N141" s="50"/>
      <c r="O141" s="47" t="s">
        <v>7</v>
      </c>
      <c r="P141" s="50"/>
      <c r="Q141" s="47" t="s">
        <v>409</v>
      </c>
      <c r="R141" s="47" t="s">
        <v>607</v>
      </c>
      <c r="S141" s="47" t="s">
        <v>125</v>
      </c>
    </row>
    <row r="142" spans="2:19" ht="27.6" x14ac:dyDescent="0.3">
      <c r="B142" s="68">
        <v>17.3</v>
      </c>
      <c r="C142" s="46" t="s">
        <v>353</v>
      </c>
      <c r="D142" s="47" t="s">
        <v>84</v>
      </c>
      <c r="E142" s="48" cm="1">
        <f t="array" ref="E142">(_xlfn.SWITCH(D142, "Δεν έχει ξεκινήσει", 0, "Σχεδιάζεται", 25, "Μερική υλοποίηση", 50, "Σχεδόν ολοκληρωμένο", 75, "Πλήρως υλοποιημένο", 100, 0))/100</f>
        <v>0</v>
      </c>
      <c r="F142" s="47">
        <v>3</v>
      </c>
      <c r="G142" s="47">
        <f>E142*F142</f>
        <v>0</v>
      </c>
      <c r="H142" s="47"/>
      <c r="I142" s="47"/>
      <c r="J142" s="47"/>
      <c r="K142" s="47"/>
      <c r="L142" s="47" t="s">
        <v>7</v>
      </c>
      <c r="M142" s="50"/>
      <c r="N142" s="50"/>
      <c r="O142" s="47" t="s">
        <v>7</v>
      </c>
      <c r="P142" s="50"/>
      <c r="Q142" s="47" t="s">
        <v>409</v>
      </c>
      <c r="R142" s="47" t="s">
        <v>607</v>
      </c>
      <c r="S142" s="47" t="s">
        <v>125</v>
      </c>
    </row>
    <row r="143" spans="2:19" ht="41.4" x14ac:dyDescent="0.3">
      <c r="B143" s="68">
        <v>17.399999999999999</v>
      </c>
      <c r="C143" s="46" t="s">
        <v>67</v>
      </c>
      <c r="D143" s="47" t="s">
        <v>84</v>
      </c>
      <c r="E143" s="48" cm="1">
        <f t="array" ref="E143">(_xlfn.SWITCH(D143, "Δεν έχει ξεκινήσει", 0, "Σχεδιάζεται", 25, "Μερική υλοποίηση", 50, "Σχεδόν ολοκληρωμένο", 75, "Πλήρως υλοποιημένο", 100, 0))/100</f>
        <v>0</v>
      </c>
      <c r="F143" s="47">
        <v>2</v>
      </c>
      <c r="G143" s="47">
        <f t="shared" ref="G143:G144" si="14">E143*F143</f>
        <v>0</v>
      </c>
      <c r="H143" s="47"/>
      <c r="I143" s="47"/>
      <c r="J143" s="47"/>
      <c r="K143" s="47"/>
      <c r="L143" s="47" t="s">
        <v>7</v>
      </c>
      <c r="M143" s="50"/>
      <c r="N143" s="50"/>
      <c r="O143" s="47" t="s">
        <v>7</v>
      </c>
      <c r="P143" s="50"/>
      <c r="Q143" s="47" t="s">
        <v>409</v>
      </c>
      <c r="R143" s="47" t="s">
        <v>608</v>
      </c>
      <c r="S143" s="47" t="s">
        <v>125</v>
      </c>
    </row>
    <row r="144" spans="2:19" ht="42" customHeight="1" x14ac:dyDescent="0.3">
      <c r="B144" s="68">
        <v>17.5</v>
      </c>
      <c r="C144" s="46" t="s">
        <v>298</v>
      </c>
      <c r="D144" s="47" t="s">
        <v>84</v>
      </c>
      <c r="E144" s="48" cm="1">
        <f t="array" ref="E144">(_xlfn.SWITCH(D144, "Δεν έχει ξεκινήσει", 0, "Σχεδιάζεται", 25, "Μερική υλοποίηση", 50, "Σχεδόν ολοκληρωμένο", 75, "Πλήρως υλοποιημένο", 100, 0))/100</f>
        <v>0</v>
      </c>
      <c r="F144" s="47">
        <v>4</v>
      </c>
      <c r="G144" s="47">
        <f t="shared" si="14"/>
        <v>0</v>
      </c>
      <c r="H144" s="47"/>
      <c r="I144" s="47"/>
      <c r="J144" s="47"/>
      <c r="K144" s="47"/>
      <c r="L144" s="47" t="s">
        <v>7</v>
      </c>
      <c r="M144" s="50"/>
      <c r="N144" s="50"/>
      <c r="O144" s="47" t="s">
        <v>7</v>
      </c>
      <c r="P144" s="50"/>
      <c r="Q144" s="47" t="s">
        <v>409</v>
      </c>
      <c r="R144" s="47" t="s">
        <v>606</v>
      </c>
      <c r="S144" s="47" t="s">
        <v>125</v>
      </c>
    </row>
    <row r="145" spans="2:19" ht="41.4" x14ac:dyDescent="0.3">
      <c r="B145" s="68">
        <v>17.600000000000001</v>
      </c>
      <c r="C145" s="46" t="s">
        <v>299</v>
      </c>
      <c r="D145" s="47" t="s">
        <v>84</v>
      </c>
      <c r="E145" s="48" cm="1">
        <f t="array" ref="E145">(_xlfn.SWITCH(D145, "Δεν έχει ξεκινήσει", 0, "Σχεδιάζεται", 25, "Μερική υλοποίηση", 50, "Σχεδόν ολοκληρωμένο", 75, "Πλήρως υλοποιημένο", 100, 0))/100</f>
        <v>0</v>
      </c>
      <c r="F145" s="47">
        <v>3</v>
      </c>
      <c r="G145" s="47">
        <f>E145*F145</f>
        <v>0</v>
      </c>
      <c r="H145" s="47"/>
      <c r="I145" s="47"/>
      <c r="J145" s="47"/>
      <c r="K145" s="47"/>
      <c r="L145" s="47" t="s">
        <v>7</v>
      </c>
      <c r="M145" s="50"/>
      <c r="N145" s="50"/>
      <c r="O145" s="47" t="s">
        <v>7</v>
      </c>
      <c r="P145" s="50"/>
      <c r="Q145" s="47" t="s">
        <v>409</v>
      </c>
      <c r="R145" s="47" t="s">
        <v>606</v>
      </c>
      <c r="S145" s="47" t="s">
        <v>125</v>
      </c>
    </row>
    <row r="146" spans="2:19" ht="30" customHeight="1" x14ac:dyDescent="0.3">
      <c r="B146" s="67">
        <v>18</v>
      </c>
      <c r="C146" s="41" t="s">
        <v>650</v>
      </c>
      <c r="D146" s="3" t="str" cm="1">
        <f t="array" ref="D146">_xlfn.IFS(
E146*100=0,"Δεν έχει ξεκινήσει",
AND(E146*100&gt;0,E146*100&lt;=25),"Σχεδιάζεται",
AND(E146*100&gt;25,E146*100&lt;75),"Μερική υλοποίηση",
AND(E146*100&gt;=75,E146*100&lt;100),"Σχεδόν ολοκληρωμένο",
E146*100=100,"Πλήρως υλοποιημένο"
)</f>
        <v>Δεν έχει ξεκινήσει</v>
      </c>
      <c r="E146" s="53">
        <f>AVERAGE(E147:E150)</f>
        <v>0</v>
      </c>
      <c r="F146" s="3" t="str">
        <f>"Μέγιστη Δυνατή Βαθμολογία: " &amp; SUM(F147:F150)</f>
        <v>Μέγιστη Δυνατή Βαθμολογία: 15</v>
      </c>
      <c r="G146" s="3" t="str">
        <f>"Επιτευχθείσα Βαθμολογία: " &amp; SUM(G147:G150)</f>
        <v>Επιτευχθείσα Βαθμολογία: 0</v>
      </c>
      <c r="H146" s="2"/>
      <c r="I146" s="2"/>
      <c r="J146" s="2"/>
      <c r="K146" s="2"/>
      <c r="L146" s="2"/>
      <c r="M146" s="2"/>
      <c r="N146" s="2"/>
      <c r="O146" s="2"/>
      <c r="P146" s="2"/>
      <c r="Q146" s="3" t="s">
        <v>436</v>
      </c>
      <c r="R146" s="3" t="s">
        <v>157</v>
      </c>
      <c r="S146" s="3" t="s">
        <v>160</v>
      </c>
    </row>
    <row r="147" spans="2:19" ht="48.6" customHeight="1" x14ac:dyDescent="0.3">
      <c r="B147" s="68">
        <v>18.100000000000001</v>
      </c>
      <c r="C147" s="46" t="s">
        <v>655</v>
      </c>
      <c r="D147" s="47" t="s">
        <v>84</v>
      </c>
      <c r="E147" s="48" cm="1">
        <f t="array" ref="E147">(_xlfn.SWITCH(D147, "Δεν έχει ξεκινήσει", 0, "Σχεδιάζεται", 25, "Μερική υλοποίηση", 50, "Σχεδόν ολοκληρωμένο", 75, "Πλήρως υλοποιημένο", 100, 0))/100</f>
        <v>0</v>
      </c>
      <c r="F147" s="47">
        <v>5</v>
      </c>
      <c r="G147" s="47">
        <f>E147*F147</f>
        <v>0</v>
      </c>
      <c r="H147" s="47"/>
      <c r="I147" s="47"/>
      <c r="J147" s="47"/>
      <c r="K147" s="47"/>
      <c r="L147" s="47" t="s">
        <v>7</v>
      </c>
      <c r="M147" s="50"/>
      <c r="N147" s="50"/>
      <c r="O147" s="47" t="s">
        <v>7</v>
      </c>
      <c r="P147" s="50"/>
      <c r="Q147" s="47" t="s">
        <v>404</v>
      </c>
      <c r="R147" s="47" t="s">
        <v>609</v>
      </c>
      <c r="S147" s="47" t="s">
        <v>159</v>
      </c>
    </row>
    <row r="148" spans="2:19" ht="41.4" x14ac:dyDescent="0.3">
      <c r="B148" s="68">
        <v>18.2</v>
      </c>
      <c r="C148" s="46" t="s">
        <v>675</v>
      </c>
      <c r="D148" s="47" t="s">
        <v>84</v>
      </c>
      <c r="E148" s="48" cm="1">
        <f t="array" ref="E148">(_xlfn.SWITCH(D148, "Δεν έχει ξεκινήσει", 0, "Σχεδιάζεται", 25, "Μερική υλοποίηση", 50, "Σχεδόν ολοκληρωμένο", 75, "Πλήρως υλοποιημένο", 100, 0))/100</f>
        <v>0</v>
      </c>
      <c r="F148" s="47">
        <v>5</v>
      </c>
      <c r="G148" s="47">
        <f>E148*F148</f>
        <v>0</v>
      </c>
      <c r="H148" s="47"/>
      <c r="I148" s="47"/>
      <c r="J148" s="47"/>
      <c r="K148" s="47"/>
      <c r="L148" s="47" t="s">
        <v>7</v>
      </c>
      <c r="M148" s="50"/>
      <c r="N148" s="50"/>
      <c r="O148" s="47" t="s">
        <v>7</v>
      </c>
      <c r="P148" s="50"/>
      <c r="Q148" s="47" t="s">
        <v>408</v>
      </c>
      <c r="R148" s="47" t="s">
        <v>610</v>
      </c>
      <c r="S148" s="47" t="s">
        <v>124</v>
      </c>
    </row>
    <row r="149" spans="2:19" ht="27.6" x14ac:dyDescent="0.3">
      <c r="B149" s="68">
        <v>18.3</v>
      </c>
      <c r="C149" s="46" t="s">
        <v>111</v>
      </c>
      <c r="D149" s="47" t="s">
        <v>84</v>
      </c>
      <c r="E149" s="48" cm="1">
        <f t="array" ref="E149">(_xlfn.SWITCH(D149, "Δεν έχει ξεκινήσει", 0, "Σχεδιάζεται", 25, "Μερική υλοποίηση", 50, "Σχεδόν ολοκληρωμένο", 75, "Πλήρως υλοποιημένο", 100, 0))/100</f>
        <v>0</v>
      </c>
      <c r="F149" s="47">
        <v>3</v>
      </c>
      <c r="G149" s="47">
        <f>E149*F149</f>
        <v>0</v>
      </c>
      <c r="H149" s="47"/>
      <c r="I149" s="47"/>
      <c r="J149" s="47"/>
      <c r="K149" s="47"/>
      <c r="L149" s="47" t="s">
        <v>7</v>
      </c>
      <c r="M149" s="50"/>
      <c r="N149" s="50"/>
      <c r="O149" s="47" t="s">
        <v>7</v>
      </c>
      <c r="P149" s="50"/>
      <c r="Q149" s="47" t="s">
        <v>408</v>
      </c>
      <c r="R149" s="47" t="s">
        <v>609</v>
      </c>
      <c r="S149" s="47" t="s">
        <v>124</v>
      </c>
    </row>
    <row r="150" spans="2:19" ht="47.4" customHeight="1" x14ac:dyDescent="0.3">
      <c r="B150" s="68">
        <v>18.399999999999999</v>
      </c>
      <c r="C150" s="46" t="s">
        <v>69</v>
      </c>
      <c r="D150" s="47" t="s">
        <v>84</v>
      </c>
      <c r="E150" s="48" cm="1">
        <f t="array" ref="E150">(_xlfn.SWITCH(D150, "Δεν έχει ξεκινήσει", 0, "Σχεδιάζεται", 25, "Μερική υλοποίηση", 50, "Σχεδόν ολοκληρωμένο", 75, "Πλήρως υλοποιημένο", 100, 0))/100</f>
        <v>0</v>
      </c>
      <c r="F150" s="47">
        <v>2</v>
      </c>
      <c r="G150" s="47">
        <f>E150*F150</f>
        <v>0</v>
      </c>
      <c r="H150" s="47"/>
      <c r="I150" s="47"/>
      <c r="J150" s="47"/>
      <c r="K150" s="47"/>
      <c r="L150" s="47" t="s">
        <v>7</v>
      </c>
      <c r="M150" s="50"/>
      <c r="N150" s="50"/>
      <c r="O150" s="47" t="s">
        <v>7</v>
      </c>
      <c r="P150" s="50"/>
      <c r="Q150" s="47" t="s">
        <v>408</v>
      </c>
      <c r="R150" s="47" t="s">
        <v>611</v>
      </c>
      <c r="S150" s="47" t="s">
        <v>124</v>
      </c>
    </row>
    <row r="151" spans="2:19" ht="30" customHeight="1" x14ac:dyDescent="0.3">
      <c r="B151" s="67">
        <v>19</v>
      </c>
      <c r="C151" s="41" t="s">
        <v>108</v>
      </c>
      <c r="D151" s="3" t="str" cm="1">
        <f t="array" ref="D151">_xlfn.IFS(
E151*100=0,"Δεν έχει ξεκινήσει",
AND(E151*100&gt;0,E151*100&lt;=25),"Σχεδιάζεται",
AND(E151*100&gt;25,E151*100&lt;75),"Μερική υλοποίηση",
AND(E151*100&gt;=75,E151*100&lt;100),"Σχεδόν ολοκληρωμένο",
E151*100=100,"Πλήρως υλοποιημένο"
)</f>
        <v>Δεν έχει ξεκινήσει</v>
      </c>
      <c r="E151" s="53">
        <f>AVERAGE(E152:E156)</f>
        <v>0</v>
      </c>
      <c r="F151" s="3" t="str">
        <f>"Μέγιστη Δυνατή Βαθμολογία: " &amp; SUM(F152:F156)</f>
        <v>Μέγιστη Δυνατή Βαθμολογία: 23</v>
      </c>
      <c r="G151" s="3" t="str">
        <f>"Επιτευχθείσα Βαθμολογία: " &amp; SUM(G152:G156)</f>
        <v>Επιτευχθείσα Βαθμολογία: 0</v>
      </c>
      <c r="H151" s="2"/>
      <c r="I151" s="2"/>
      <c r="J151" s="2"/>
      <c r="K151" s="2"/>
      <c r="L151" s="2"/>
      <c r="M151" s="2"/>
      <c r="N151" s="2"/>
      <c r="O151" s="2"/>
      <c r="P151" s="2"/>
      <c r="Q151" s="3" t="s">
        <v>437</v>
      </c>
      <c r="R151" s="3" t="s">
        <v>617</v>
      </c>
      <c r="S151" s="3" t="s">
        <v>131</v>
      </c>
    </row>
    <row r="152" spans="2:19" ht="41.4" x14ac:dyDescent="0.3">
      <c r="B152" s="68">
        <v>19.100000000000001</v>
      </c>
      <c r="C152" s="46" t="s">
        <v>70</v>
      </c>
      <c r="D152" s="47" t="s">
        <v>84</v>
      </c>
      <c r="E152" s="48" cm="1">
        <f t="array" ref="E152">(_xlfn.SWITCH(D152, "Δεν έχει ξεκινήσει", 0, "Σχεδιάζεται", 25, "Μερική υλοποίηση", 50, "Σχεδόν ολοκληρωμένο", 75, "Πλήρως υλοποιημένο", 100, 0))/100</f>
        <v>0</v>
      </c>
      <c r="F152" s="47">
        <v>5</v>
      </c>
      <c r="G152" s="47">
        <f>E152*F152</f>
        <v>0</v>
      </c>
      <c r="H152" s="47"/>
      <c r="I152" s="47"/>
      <c r="J152" s="47"/>
      <c r="K152" s="47"/>
      <c r="L152" s="47" t="s">
        <v>7</v>
      </c>
      <c r="M152" s="50"/>
      <c r="N152" s="50"/>
      <c r="O152" s="47" t="s">
        <v>7</v>
      </c>
      <c r="P152" s="50"/>
      <c r="Q152" s="47" t="s">
        <v>410</v>
      </c>
      <c r="R152" s="47" t="s">
        <v>612</v>
      </c>
      <c r="S152" s="47" t="s">
        <v>128</v>
      </c>
    </row>
    <row r="153" spans="2:19" ht="41.4" x14ac:dyDescent="0.3">
      <c r="B153" s="68">
        <v>19.2</v>
      </c>
      <c r="C153" s="46" t="s">
        <v>346</v>
      </c>
      <c r="D153" s="47" t="s">
        <v>84</v>
      </c>
      <c r="E153" s="48" cm="1">
        <f t="array" ref="E153">(_xlfn.SWITCH(D153, "Δεν έχει ξεκινήσει", 0, "Σχεδιάζεται", 25, "Μερική υλοποίηση", 50, "Σχεδόν ολοκληρωμένο", 75, "Πλήρως υλοποιημένο", 100, 0))/100</f>
        <v>0</v>
      </c>
      <c r="F153" s="47">
        <v>5</v>
      </c>
      <c r="G153" s="47">
        <f>E153*F153</f>
        <v>0</v>
      </c>
      <c r="H153" s="47"/>
      <c r="I153" s="47"/>
      <c r="J153" s="47"/>
      <c r="K153" s="47"/>
      <c r="L153" s="47" t="s">
        <v>7</v>
      </c>
      <c r="M153" s="50"/>
      <c r="N153" s="50"/>
      <c r="O153" s="47" t="s">
        <v>7</v>
      </c>
      <c r="P153" s="50"/>
      <c r="Q153" s="47" t="s">
        <v>419</v>
      </c>
      <c r="R153" s="47" t="s">
        <v>613</v>
      </c>
      <c r="S153" s="47" t="s">
        <v>126</v>
      </c>
    </row>
    <row r="154" spans="2:19" ht="37.950000000000003" customHeight="1" x14ac:dyDescent="0.3">
      <c r="B154" s="68">
        <v>19.3</v>
      </c>
      <c r="C154" s="46" t="s">
        <v>112</v>
      </c>
      <c r="D154" s="47" t="s">
        <v>84</v>
      </c>
      <c r="E154" s="48" cm="1">
        <f t="array" ref="E154">(_xlfn.SWITCH(D154, "Δεν έχει ξεκινήσει", 0, "Σχεδιάζεται", 25, "Μερική υλοποίηση", 50, "Σχεδόν ολοκληρωμένο", 75, "Πλήρως υλοποιημένο", 100, 0))/100</f>
        <v>0</v>
      </c>
      <c r="F154" s="47">
        <v>5</v>
      </c>
      <c r="G154" s="47">
        <f>E154*F154</f>
        <v>0</v>
      </c>
      <c r="H154" s="47"/>
      <c r="I154" s="47"/>
      <c r="J154" s="47"/>
      <c r="K154" s="47"/>
      <c r="L154" s="47" t="s">
        <v>7</v>
      </c>
      <c r="M154" s="50"/>
      <c r="N154" s="50"/>
      <c r="O154" s="47" t="s">
        <v>7</v>
      </c>
      <c r="P154" s="50"/>
      <c r="Q154" s="47" t="s">
        <v>419</v>
      </c>
      <c r="R154" s="47" t="s">
        <v>614</v>
      </c>
      <c r="S154" s="47" t="s">
        <v>126</v>
      </c>
    </row>
    <row r="155" spans="2:19" ht="69" x14ac:dyDescent="0.3">
      <c r="B155" s="68">
        <v>19.399999999999999</v>
      </c>
      <c r="C155" s="46" t="s">
        <v>109</v>
      </c>
      <c r="D155" s="47" t="s">
        <v>84</v>
      </c>
      <c r="E155" s="48" cm="1">
        <f t="array" ref="E155">(_xlfn.SWITCH(D155, "Δεν έχει ξεκινήσει", 0, "Σχεδιάζεται", 25, "Μερική υλοποίηση", 50, "Σχεδόν ολοκληρωμένο", 75, "Πλήρως υλοποιημένο", 100, 0))/100</f>
        <v>0</v>
      </c>
      <c r="F155" s="47">
        <v>4</v>
      </c>
      <c r="G155" s="47">
        <f>E155*F155</f>
        <v>0</v>
      </c>
      <c r="H155" s="47"/>
      <c r="I155" s="47"/>
      <c r="J155" s="47"/>
      <c r="K155" s="47"/>
      <c r="L155" s="47" t="s">
        <v>7</v>
      </c>
      <c r="M155" s="50"/>
      <c r="N155" s="50"/>
      <c r="O155" s="47" t="s">
        <v>7</v>
      </c>
      <c r="P155" s="50"/>
      <c r="Q155" s="47" t="s">
        <v>419</v>
      </c>
      <c r="R155" s="47" t="s">
        <v>615</v>
      </c>
      <c r="S155" s="47" t="s">
        <v>126</v>
      </c>
    </row>
    <row r="156" spans="2:19" ht="27.6" x14ac:dyDescent="0.3">
      <c r="B156" s="68">
        <v>19.5</v>
      </c>
      <c r="C156" s="46" t="s">
        <v>676</v>
      </c>
      <c r="D156" s="47" t="s">
        <v>84</v>
      </c>
      <c r="E156" s="48" cm="1">
        <f t="array" ref="E156">(_xlfn.SWITCH(D156, "Δεν έχει ξεκινήσει", 0, "Σχεδιάζεται", 25, "Μερική υλοποίηση", 50, "Σχεδόν ολοκληρωμένο", 75, "Πλήρως υλοποιημένο", 100, 0))/100</f>
        <v>0</v>
      </c>
      <c r="F156" s="47">
        <v>4</v>
      </c>
      <c r="G156" s="47">
        <f>E156*F156</f>
        <v>0</v>
      </c>
      <c r="H156" s="47"/>
      <c r="I156" s="47"/>
      <c r="J156" s="47"/>
      <c r="K156" s="47"/>
      <c r="L156" s="47" t="s">
        <v>7</v>
      </c>
      <c r="M156" s="50"/>
      <c r="N156" s="50"/>
      <c r="O156" s="47" t="s">
        <v>7</v>
      </c>
      <c r="P156" s="50"/>
      <c r="Q156" s="47" t="s">
        <v>410</v>
      </c>
      <c r="R156" s="47" t="s">
        <v>616</v>
      </c>
      <c r="S156" s="47" t="s">
        <v>128</v>
      </c>
    </row>
    <row r="157" spans="2:19" ht="30" customHeight="1" x14ac:dyDescent="0.3">
      <c r="B157" s="67">
        <v>20</v>
      </c>
      <c r="C157" s="41" t="s">
        <v>102</v>
      </c>
      <c r="D157" s="3" t="str" cm="1">
        <f t="array" ref="D157">_xlfn.IFS(
E157*100=0,"Δεν έχει ξεκινήσει",
AND(E157*100&gt;0,E157*100&lt;=25),"Σχεδιάζεται",
AND(E157*100&gt;25,E157*100&lt;75),"Μερική υλοποίηση",
AND(E157*100&gt;=75,E157*100&lt;100),"Σχεδόν ολοκληρωμένο",
E157*100=100,"Πλήρως υλοποιημένο"
)</f>
        <v>Δεν έχει ξεκινήσει</v>
      </c>
      <c r="E157" s="53">
        <f>AVERAGE(E158:E164)</f>
        <v>0</v>
      </c>
      <c r="F157" s="3" t="str">
        <f>"Μέγιστη Δυνατή Βαθμολογία: " &amp; SUM(F158:F164)</f>
        <v>Μέγιστη Δυνατή Βαθμολογία: 33</v>
      </c>
      <c r="G157" s="3" t="str">
        <f>"Επιτευχθείσα Βαθμολογία: " &amp; SUM(G158:G164)</f>
        <v>Επιτευχθείσα Βαθμολογία: 0</v>
      </c>
      <c r="H157" s="2"/>
      <c r="I157" s="2"/>
      <c r="J157" s="2"/>
      <c r="K157" s="2"/>
      <c r="L157" s="2"/>
      <c r="M157" s="2"/>
      <c r="N157" s="2"/>
      <c r="O157" s="2"/>
      <c r="P157" s="2"/>
      <c r="Q157" s="3" t="s">
        <v>420</v>
      </c>
      <c r="R157" s="3" t="s">
        <v>622</v>
      </c>
      <c r="S157" s="3" t="s">
        <v>391</v>
      </c>
    </row>
    <row r="158" spans="2:19" ht="41.4" x14ac:dyDescent="0.3">
      <c r="B158" s="68">
        <v>20.100000000000001</v>
      </c>
      <c r="C158" s="46" t="s">
        <v>71</v>
      </c>
      <c r="D158" s="47" t="s">
        <v>84</v>
      </c>
      <c r="E158" s="48" cm="1">
        <f t="array" ref="E158">(_xlfn.SWITCH(D158, "Δεν έχει ξεκινήσει", 0, "Σχεδιάζεται", 25, "Μερική υλοποίηση", 50, "Σχεδόν ολοκληρωμένο", 75, "Πλήρως υλοποιημένο", 100, 0))/100</f>
        <v>0</v>
      </c>
      <c r="F158" s="47">
        <v>5</v>
      </c>
      <c r="G158" s="47">
        <f t="shared" ref="G158:G164" si="15">E158*F158</f>
        <v>0</v>
      </c>
      <c r="H158" s="47"/>
      <c r="I158" s="47"/>
      <c r="J158" s="47"/>
      <c r="K158" s="47"/>
      <c r="L158" s="47" t="s">
        <v>7</v>
      </c>
      <c r="M158" s="50"/>
      <c r="N158" s="50"/>
      <c r="O158" s="47" t="s">
        <v>7</v>
      </c>
      <c r="P158" s="50"/>
      <c r="Q158" s="47" t="s">
        <v>447</v>
      </c>
      <c r="R158" s="47" t="s">
        <v>618</v>
      </c>
      <c r="S158" s="47" t="s">
        <v>448</v>
      </c>
    </row>
    <row r="159" spans="2:19" ht="27.6" x14ac:dyDescent="0.3">
      <c r="B159" s="68">
        <v>20.2</v>
      </c>
      <c r="C159" s="46" t="s">
        <v>72</v>
      </c>
      <c r="D159" s="47" t="s">
        <v>84</v>
      </c>
      <c r="E159" s="48" cm="1">
        <f t="array" ref="E159">(_xlfn.SWITCH(D159, "Δεν έχει ξεκινήσει", 0, "Σχεδιάζεται", 25, "Μερική υλοποίηση", 50, "Σχεδόν ολοκληρωμένο", 75, "Πλήρως υλοποιημένο", 100, 0))/100</f>
        <v>0</v>
      </c>
      <c r="F159" s="47">
        <v>4</v>
      </c>
      <c r="G159" s="47">
        <f t="shared" si="15"/>
        <v>0</v>
      </c>
      <c r="H159" s="47"/>
      <c r="I159" s="47"/>
      <c r="J159" s="47"/>
      <c r="K159" s="47"/>
      <c r="L159" s="47" t="s">
        <v>7</v>
      </c>
      <c r="M159" s="50"/>
      <c r="N159" s="50"/>
      <c r="O159" s="47" t="s">
        <v>7</v>
      </c>
      <c r="P159" s="50"/>
      <c r="Q159" s="47" t="s">
        <v>447</v>
      </c>
      <c r="R159" s="47" t="s">
        <v>619</v>
      </c>
      <c r="S159" s="47" t="s">
        <v>448</v>
      </c>
    </row>
    <row r="160" spans="2:19" ht="41.4" x14ac:dyDescent="0.3">
      <c r="B160" s="68">
        <v>20.3</v>
      </c>
      <c r="C160" s="46" t="s">
        <v>103</v>
      </c>
      <c r="D160" s="47" t="s">
        <v>84</v>
      </c>
      <c r="E160" s="48" cm="1">
        <f t="array" ref="E160">(_xlfn.SWITCH(D160, "Δεν έχει ξεκινήσει", 0, "Σχεδιάζεται", 25, "Μερική υλοποίηση", 50, "Σχεδόν ολοκληρωμένο", 75, "Πλήρως υλοποιημένο", 100, 0))/100</f>
        <v>0</v>
      </c>
      <c r="F160" s="47">
        <v>5</v>
      </c>
      <c r="G160" s="47">
        <f t="shared" si="15"/>
        <v>0</v>
      </c>
      <c r="H160" s="47"/>
      <c r="I160" s="47"/>
      <c r="J160" s="47"/>
      <c r="K160" s="47"/>
      <c r="L160" s="47" t="s">
        <v>7</v>
      </c>
      <c r="M160" s="50"/>
      <c r="N160" s="50"/>
      <c r="O160" s="47" t="s">
        <v>7</v>
      </c>
      <c r="P160" s="50"/>
      <c r="Q160" s="47" t="s">
        <v>447</v>
      </c>
      <c r="R160" s="47" t="s">
        <v>686</v>
      </c>
      <c r="S160" s="47" t="s">
        <v>448</v>
      </c>
    </row>
    <row r="161" spans="2:19" ht="27.6" x14ac:dyDescent="0.3">
      <c r="B161" s="68">
        <v>20.399999999999999</v>
      </c>
      <c r="C161" s="46" t="s">
        <v>161</v>
      </c>
      <c r="D161" s="47" t="s">
        <v>84</v>
      </c>
      <c r="E161" s="48" cm="1">
        <f t="array" ref="E161">(_xlfn.SWITCH(D161, "Δεν έχει ξεκινήσει", 0, "Σχεδιάζεται", 25, "Μερική υλοποίηση", 50, "Σχεδόν ολοκληρωμένο", 75, "Πλήρως υλοποιημένο", 100, 0))/100</f>
        <v>0</v>
      </c>
      <c r="F161" s="47">
        <v>5</v>
      </c>
      <c r="G161" s="47">
        <f t="shared" si="15"/>
        <v>0</v>
      </c>
      <c r="H161" s="47"/>
      <c r="I161" s="47"/>
      <c r="J161" s="47"/>
      <c r="K161" s="47"/>
      <c r="L161" s="47" t="s">
        <v>7</v>
      </c>
      <c r="M161" s="50"/>
      <c r="N161" s="50"/>
      <c r="O161" s="47" t="s">
        <v>7</v>
      </c>
      <c r="P161" s="50"/>
      <c r="Q161" s="47" t="s">
        <v>447</v>
      </c>
      <c r="R161" s="47" t="s">
        <v>619</v>
      </c>
      <c r="S161" s="47" t="s">
        <v>448</v>
      </c>
    </row>
    <row r="162" spans="2:19" ht="41.4" x14ac:dyDescent="0.3">
      <c r="B162" s="68">
        <v>20.5</v>
      </c>
      <c r="C162" s="46" t="s">
        <v>104</v>
      </c>
      <c r="D162" s="47" t="s">
        <v>84</v>
      </c>
      <c r="E162" s="48" cm="1">
        <f t="array" ref="E162">(_xlfn.SWITCH(D162, "Δεν έχει ξεκινήσει", 0, "Σχεδιάζεται", 25, "Μερική υλοποίηση", 50, "Σχεδόν ολοκληρωμένο", 75, "Πλήρως υλοποιημένο", 100, 0))/100</f>
        <v>0</v>
      </c>
      <c r="F162" s="47">
        <v>5</v>
      </c>
      <c r="G162" s="47">
        <f t="shared" si="15"/>
        <v>0</v>
      </c>
      <c r="H162" s="47"/>
      <c r="I162" s="47"/>
      <c r="J162" s="47"/>
      <c r="K162" s="47"/>
      <c r="L162" s="47" t="s">
        <v>7</v>
      </c>
      <c r="M162" s="50"/>
      <c r="N162" s="50"/>
      <c r="O162" s="47" t="s">
        <v>7</v>
      </c>
      <c r="P162" s="50"/>
      <c r="Q162" s="47" t="s">
        <v>447</v>
      </c>
      <c r="R162" s="47" t="s">
        <v>620</v>
      </c>
      <c r="S162" s="47" t="s">
        <v>448</v>
      </c>
    </row>
    <row r="163" spans="2:19" ht="55.2" x14ac:dyDescent="0.3">
      <c r="B163" s="68">
        <v>20.6</v>
      </c>
      <c r="C163" s="46" t="s">
        <v>105</v>
      </c>
      <c r="D163" s="47" t="s">
        <v>84</v>
      </c>
      <c r="E163" s="48" cm="1">
        <f t="array" ref="E163">(_xlfn.SWITCH(D163, "Δεν έχει ξεκινήσει", 0, "Σχεδιάζεται", 25, "Μερική υλοποίηση", 50, "Σχεδόν ολοκληρωμένο", 75, "Πλήρως υλοποιημένο", 100, 0))/100</f>
        <v>0</v>
      </c>
      <c r="F163" s="47">
        <v>5</v>
      </c>
      <c r="G163" s="47">
        <f t="shared" si="15"/>
        <v>0</v>
      </c>
      <c r="H163" s="47"/>
      <c r="I163" s="47"/>
      <c r="J163" s="47"/>
      <c r="K163" s="47"/>
      <c r="L163" s="47" t="s">
        <v>7</v>
      </c>
      <c r="M163" s="50"/>
      <c r="N163" s="50"/>
      <c r="O163" s="47" t="s">
        <v>7</v>
      </c>
      <c r="P163" s="50"/>
      <c r="Q163" s="47" t="s">
        <v>447</v>
      </c>
      <c r="R163" s="47" t="s">
        <v>621</v>
      </c>
      <c r="S163" s="47" t="s">
        <v>448</v>
      </c>
    </row>
    <row r="164" spans="2:19" ht="41.4" x14ac:dyDescent="0.3">
      <c r="B164" s="68">
        <v>20.7</v>
      </c>
      <c r="C164" s="46" t="s">
        <v>677</v>
      </c>
      <c r="D164" s="47" t="s">
        <v>84</v>
      </c>
      <c r="E164" s="48" cm="1">
        <f t="array" ref="E164">(_xlfn.SWITCH(D164, "Δεν έχει ξεκινήσει", 0, "Σχεδιάζεται", 25, "Μερική υλοποίηση", 50, "Σχεδόν ολοκληρωμένο", 75, "Πλήρως υλοποιημένο", 100, 0))/100</f>
        <v>0</v>
      </c>
      <c r="F164" s="47">
        <v>4</v>
      </c>
      <c r="G164" s="47">
        <f t="shared" si="15"/>
        <v>0</v>
      </c>
      <c r="H164" s="47"/>
      <c r="I164" s="47"/>
      <c r="J164" s="47"/>
      <c r="K164" s="47"/>
      <c r="L164" s="47" t="s">
        <v>7</v>
      </c>
      <c r="M164" s="50"/>
      <c r="N164" s="50"/>
      <c r="O164" s="47" t="s">
        <v>7</v>
      </c>
      <c r="P164" s="50"/>
      <c r="Q164" s="47" t="s">
        <v>410</v>
      </c>
      <c r="R164" s="47" t="s">
        <v>687</v>
      </c>
      <c r="S164" s="47" t="s">
        <v>128</v>
      </c>
    </row>
    <row r="165" spans="2:19" ht="30" customHeight="1" x14ac:dyDescent="0.3">
      <c r="B165" s="67">
        <v>21</v>
      </c>
      <c r="C165" s="41" t="s">
        <v>98</v>
      </c>
      <c r="D165" s="3" t="str" cm="1">
        <f t="array" ref="D165">_xlfn.IFS(
E165*100=0,"Δεν έχει ξεκινήσει",
AND(E165*100&gt;0,E165*100&lt;=25),"Σχεδιάζεται",
AND(E165*100&gt;25,E165*100&lt;75),"Μερική υλοποίηση",
AND(E165*100&gt;=75,E165*100&lt;100),"Σχεδόν ολοκληρωμένο",
E165*100=100,"Πλήρως υλοποιημένο"
)</f>
        <v>Δεν έχει ξεκινήσει</v>
      </c>
      <c r="E165" s="53">
        <f>AVERAGE(E166:E179)</f>
        <v>0</v>
      </c>
      <c r="F165" s="3" t="str">
        <f>"Μέγιστη Δυνατή Βαθμολογία: " &amp; SUM(F166:F179)</f>
        <v>Μέγιστη Δυνατή Βαθμολογία: 57</v>
      </c>
      <c r="G165" s="3" t="str">
        <f>"Επιτευχθείσα Βαθμολογία: " &amp; SUM(G166:G179)</f>
        <v>Επιτευχθείσα Βαθμολογία: 0</v>
      </c>
      <c r="H165" s="2"/>
      <c r="I165" s="2"/>
      <c r="J165" s="2"/>
      <c r="K165" s="2"/>
      <c r="L165" s="2"/>
      <c r="M165" s="2"/>
      <c r="N165" s="2"/>
      <c r="O165" s="2"/>
      <c r="P165" s="2"/>
      <c r="Q165" s="3" t="s">
        <v>438</v>
      </c>
      <c r="R165" s="3" t="s">
        <v>628</v>
      </c>
      <c r="S165" s="3" t="s">
        <v>130</v>
      </c>
    </row>
    <row r="166" spans="2:19" ht="55.2" x14ac:dyDescent="0.3">
      <c r="B166" s="68">
        <v>21.1</v>
      </c>
      <c r="C166" s="46" t="s">
        <v>302</v>
      </c>
      <c r="D166" s="47" t="s">
        <v>84</v>
      </c>
      <c r="E166" s="48" cm="1">
        <f t="array" ref="E166">(_xlfn.SWITCH(D166, "Δεν έχει ξεκινήσει", 0, "Σχεδιάζεται", 25, "Μερική υλοποίηση", 50, "Σχεδόν ολοκληρωμένο", 75, "Πλήρως υλοποιημένο", 100, 0))/100</f>
        <v>0</v>
      </c>
      <c r="F166" s="47">
        <v>5</v>
      </c>
      <c r="G166" s="47">
        <f t="shared" ref="G166:G179" si="16">E166*F166</f>
        <v>0</v>
      </c>
      <c r="H166" s="47"/>
      <c r="I166" s="47"/>
      <c r="J166" s="47"/>
      <c r="K166" s="47"/>
      <c r="L166" s="47" t="s">
        <v>7</v>
      </c>
      <c r="M166" s="50"/>
      <c r="N166" s="50"/>
      <c r="O166" s="47" t="s">
        <v>7</v>
      </c>
      <c r="P166" s="50"/>
      <c r="Q166" s="47" t="s">
        <v>421</v>
      </c>
      <c r="R166" s="47" t="s">
        <v>623</v>
      </c>
      <c r="S166" s="47" t="s">
        <v>390</v>
      </c>
    </row>
    <row r="167" spans="2:19" ht="55.2" customHeight="1" x14ac:dyDescent="0.3">
      <c r="B167" s="68">
        <v>21.2</v>
      </c>
      <c r="C167" s="46" t="s">
        <v>678</v>
      </c>
      <c r="D167" s="47" t="s">
        <v>84</v>
      </c>
      <c r="E167" s="48" cm="1">
        <f t="array" ref="E167">(_xlfn.SWITCH(D167, "Δεν έχει ξεκινήσει", 0, "Σχεδιάζεται", 25, "Μερική υλοποίηση", 50, "Σχεδόν ολοκληρωμένο", 75, "Πλήρως υλοποιημένο", 100, 0))/100</f>
        <v>0</v>
      </c>
      <c r="F167" s="47">
        <v>4</v>
      </c>
      <c r="G167" s="47">
        <f t="shared" si="16"/>
        <v>0</v>
      </c>
      <c r="H167" s="47"/>
      <c r="I167" s="47"/>
      <c r="J167" s="47"/>
      <c r="K167" s="47"/>
      <c r="L167" s="47" t="s">
        <v>7</v>
      </c>
      <c r="M167" s="50"/>
      <c r="N167" s="50"/>
      <c r="O167" s="47" t="s">
        <v>7</v>
      </c>
      <c r="P167" s="50"/>
      <c r="Q167" s="47" t="s">
        <v>421</v>
      </c>
      <c r="R167" s="47" t="s">
        <v>624</v>
      </c>
      <c r="S167" s="47" t="s">
        <v>390</v>
      </c>
    </row>
    <row r="168" spans="2:19" ht="27.6" x14ac:dyDescent="0.3">
      <c r="B168" s="68">
        <v>21.3</v>
      </c>
      <c r="C168" s="46" t="s">
        <v>378</v>
      </c>
      <c r="D168" s="47" t="s">
        <v>84</v>
      </c>
      <c r="E168" s="48" cm="1">
        <f t="array" ref="E168">(_xlfn.SWITCH(D168, "Δεν έχει ξεκινήσει", 0, "Σχεδιάζεται", 25, "Μερική υλοποίηση", 50, "Σχεδόν ολοκληρωμένο", 75, "Πλήρως υλοποιημένο", 100, 0))/100</f>
        <v>0</v>
      </c>
      <c r="F168" s="47">
        <v>5</v>
      </c>
      <c r="G168" s="47">
        <f t="shared" si="16"/>
        <v>0</v>
      </c>
      <c r="H168" s="47"/>
      <c r="I168" s="47"/>
      <c r="J168" s="47"/>
      <c r="K168" s="47"/>
      <c r="L168" s="47" t="s">
        <v>7</v>
      </c>
      <c r="M168" s="50"/>
      <c r="N168" s="50"/>
      <c r="O168" s="47" t="s">
        <v>7</v>
      </c>
      <c r="P168" s="50"/>
      <c r="Q168" s="47" t="s">
        <v>423</v>
      </c>
      <c r="R168" s="47" t="s">
        <v>623</v>
      </c>
      <c r="S168" s="47" t="s">
        <v>99</v>
      </c>
    </row>
    <row r="169" spans="2:19" ht="27.6" x14ac:dyDescent="0.3">
      <c r="B169" s="68">
        <v>21.4</v>
      </c>
      <c r="C169" s="46" t="s">
        <v>73</v>
      </c>
      <c r="D169" s="47" t="s">
        <v>84</v>
      </c>
      <c r="E169" s="48" cm="1">
        <f t="array" ref="E169">(_xlfn.SWITCH(D169, "Δεν έχει ξεκινήσει", 0, "Σχεδιάζεται", 25, "Μερική υλοποίηση", 50, "Σχεδόν ολοκληρωμένο", 75, "Πλήρως υλοποιημένο", 100, 0))/100</f>
        <v>0</v>
      </c>
      <c r="F169" s="47">
        <v>4</v>
      </c>
      <c r="G169" s="47">
        <f t="shared" si="16"/>
        <v>0</v>
      </c>
      <c r="H169" s="47"/>
      <c r="I169" s="47"/>
      <c r="J169" s="47"/>
      <c r="K169" s="47"/>
      <c r="L169" s="47" t="s">
        <v>7</v>
      </c>
      <c r="M169" s="50"/>
      <c r="N169" s="50"/>
      <c r="O169" s="47" t="s">
        <v>7</v>
      </c>
      <c r="P169" s="50"/>
      <c r="Q169" s="47" t="s">
        <v>421</v>
      </c>
      <c r="R169" s="47" t="s">
        <v>625</v>
      </c>
      <c r="S169" s="47" t="s">
        <v>390</v>
      </c>
    </row>
    <row r="170" spans="2:19" ht="55.2" x14ac:dyDescent="0.3">
      <c r="B170" s="68">
        <v>21.5</v>
      </c>
      <c r="C170" s="46" t="s">
        <v>101</v>
      </c>
      <c r="D170" s="47" t="s">
        <v>84</v>
      </c>
      <c r="E170" s="48" cm="1">
        <f t="array" ref="E170">(_xlfn.SWITCH(D170, "Δεν έχει ξεκινήσει", 0, "Σχεδιάζεται", 25, "Μερική υλοποίηση", 50, "Σχεδόν ολοκληρωμένο", 75, "Πλήρως υλοποιημένο", 100, 0))/100</f>
        <v>0</v>
      </c>
      <c r="F170" s="47">
        <v>4</v>
      </c>
      <c r="G170" s="47">
        <f t="shared" si="16"/>
        <v>0</v>
      </c>
      <c r="H170" s="47"/>
      <c r="I170" s="47"/>
      <c r="J170" s="47"/>
      <c r="K170" s="47"/>
      <c r="L170" s="47" t="s">
        <v>7</v>
      </c>
      <c r="M170" s="50"/>
      <c r="N170" s="50"/>
      <c r="O170" s="47" t="s">
        <v>7</v>
      </c>
      <c r="P170" s="50"/>
      <c r="Q170" s="47" t="s">
        <v>412</v>
      </c>
      <c r="R170" s="47" t="s">
        <v>626</v>
      </c>
      <c r="S170" s="47" t="s">
        <v>122</v>
      </c>
    </row>
    <row r="171" spans="2:19" ht="45.6" customHeight="1" x14ac:dyDescent="0.3">
      <c r="B171" s="68">
        <v>21.6</v>
      </c>
      <c r="C171" s="46" t="s">
        <v>371</v>
      </c>
      <c r="D171" s="47" t="s">
        <v>84</v>
      </c>
      <c r="E171" s="48" cm="1">
        <f t="array" ref="E171">(_xlfn.SWITCH(D171, "Δεν έχει ξεκινήσει", 0, "Σχεδιάζεται", 25, "Μερική υλοποίηση", 50, "Σχεδόν ολοκληρωμένο", 75, "Πλήρως υλοποιημένο", 100, 0))/100</f>
        <v>0</v>
      </c>
      <c r="F171" s="47">
        <v>5</v>
      </c>
      <c r="G171" s="47">
        <f t="shared" si="16"/>
        <v>0</v>
      </c>
      <c r="H171" s="47"/>
      <c r="I171" s="47"/>
      <c r="J171" s="47"/>
      <c r="K171" s="47"/>
      <c r="L171" s="47" t="s">
        <v>7</v>
      </c>
      <c r="M171" s="50"/>
      <c r="N171" s="50"/>
      <c r="O171" s="47" t="s">
        <v>7</v>
      </c>
      <c r="P171" s="50"/>
      <c r="Q171" s="47" t="s">
        <v>412</v>
      </c>
      <c r="R171" s="47" t="s">
        <v>626</v>
      </c>
      <c r="S171" s="47" t="s">
        <v>122</v>
      </c>
    </row>
    <row r="172" spans="2:19" ht="31.2" customHeight="1" x14ac:dyDescent="0.3">
      <c r="B172" s="68">
        <v>21.7</v>
      </c>
      <c r="C172" s="46" t="s">
        <v>377</v>
      </c>
      <c r="D172" s="47" t="s">
        <v>84</v>
      </c>
      <c r="E172" s="48" cm="1">
        <f t="array" ref="E172">(_xlfn.SWITCH(D172, "Δεν έχει ξεκινήσει", 0, "Σχεδιάζεται", 25, "Μερική υλοποίηση", 50, "Σχεδόν ολοκληρωμένο", 75, "Πλήρως υλοποιημένο", 100, 0))/100</f>
        <v>0</v>
      </c>
      <c r="F172" s="47">
        <v>4</v>
      </c>
      <c r="G172" s="47">
        <f t="shared" si="16"/>
        <v>0</v>
      </c>
      <c r="H172" s="47"/>
      <c r="I172" s="47"/>
      <c r="J172" s="47"/>
      <c r="K172" s="47"/>
      <c r="L172" s="47" t="s">
        <v>7</v>
      </c>
      <c r="M172" s="50"/>
      <c r="N172" s="50"/>
      <c r="O172" s="47" t="s">
        <v>7</v>
      </c>
      <c r="P172" s="50"/>
      <c r="Q172" s="47" t="s">
        <v>412</v>
      </c>
      <c r="R172" s="47" t="s">
        <v>627</v>
      </c>
      <c r="S172" s="47" t="s">
        <v>122</v>
      </c>
    </row>
    <row r="173" spans="2:19" ht="32.4" customHeight="1" x14ac:dyDescent="0.3">
      <c r="B173" s="68">
        <v>21.8</v>
      </c>
      <c r="C173" s="46" t="s">
        <v>300</v>
      </c>
      <c r="D173" s="47" t="s">
        <v>84</v>
      </c>
      <c r="E173" s="48" cm="1">
        <f t="array" ref="E173">(_xlfn.SWITCH(D173, "Δεν έχει ξεκινήσει", 0, "Σχεδιάζεται", 25, "Μερική υλοποίηση", 50, "Σχεδόν ολοκληρωμένο", 75, "Πλήρως υλοποιημένο", 100, 0))/100</f>
        <v>0</v>
      </c>
      <c r="F173" s="47">
        <v>4</v>
      </c>
      <c r="G173" s="47">
        <f t="shared" si="16"/>
        <v>0</v>
      </c>
      <c r="H173" s="47"/>
      <c r="I173" s="47"/>
      <c r="J173" s="47"/>
      <c r="K173" s="47"/>
      <c r="L173" s="47" t="s">
        <v>7</v>
      </c>
      <c r="M173" s="50"/>
      <c r="N173" s="50"/>
      <c r="O173" s="47" t="s">
        <v>7</v>
      </c>
      <c r="P173" s="50"/>
      <c r="Q173" s="47" t="s">
        <v>412</v>
      </c>
      <c r="R173" s="47" t="s">
        <v>627</v>
      </c>
      <c r="S173" s="47" t="s">
        <v>122</v>
      </c>
    </row>
    <row r="174" spans="2:19" ht="52.2" customHeight="1" x14ac:dyDescent="0.3">
      <c r="B174" s="68">
        <v>21.9</v>
      </c>
      <c r="C174" s="46" t="s">
        <v>301</v>
      </c>
      <c r="D174" s="47" t="s">
        <v>84</v>
      </c>
      <c r="E174" s="48" cm="1">
        <f t="array" ref="E174">(_xlfn.SWITCH(D174, "Δεν έχει ξεκινήσει", 0, "Σχεδιάζεται", 25, "Μερική υλοποίηση", 50, "Σχεδόν ολοκληρωμένο", 75, "Πλήρως υλοποιημένο", 100, 0))/100</f>
        <v>0</v>
      </c>
      <c r="F174" s="47">
        <v>4</v>
      </c>
      <c r="G174" s="47">
        <f t="shared" si="16"/>
        <v>0</v>
      </c>
      <c r="H174" s="47"/>
      <c r="I174" s="47"/>
      <c r="J174" s="47"/>
      <c r="K174" s="47"/>
      <c r="L174" s="47" t="s">
        <v>7</v>
      </c>
      <c r="M174" s="50"/>
      <c r="N174" s="50"/>
      <c r="O174" s="47" t="s">
        <v>7</v>
      </c>
      <c r="P174" s="50"/>
      <c r="Q174" s="47" t="s">
        <v>412</v>
      </c>
      <c r="R174" s="47" t="s">
        <v>627</v>
      </c>
      <c r="S174" s="47" t="s">
        <v>122</v>
      </c>
    </row>
    <row r="175" spans="2:19" ht="27.6" x14ac:dyDescent="0.3">
      <c r="B175" s="69" t="s">
        <v>347</v>
      </c>
      <c r="C175" s="46" t="s">
        <v>679</v>
      </c>
      <c r="D175" s="47" t="s">
        <v>84</v>
      </c>
      <c r="E175" s="48" cm="1">
        <f t="array" ref="E175">(_xlfn.SWITCH(D175, "Δεν έχει ξεκινήσει", 0, "Σχεδιάζεται", 25, "Μερική υλοποίηση", 50, "Σχεδόν ολοκληρωμένο", 75, "Πλήρως υλοποιημένο", 100, 0))/100</f>
        <v>0</v>
      </c>
      <c r="F175" s="47">
        <v>3</v>
      </c>
      <c r="G175" s="47">
        <f t="shared" si="16"/>
        <v>0</v>
      </c>
      <c r="H175" s="47"/>
      <c r="I175" s="47"/>
      <c r="J175" s="47"/>
      <c r="K175" s="47"/>
      <c r="L175" s="47" t="s">
        <v>7</v>
      </c>
      <c r="M175" s="50"/>
      <c r="N175" s="50"/>
      <c r="O175" s="47" t="s">
        <v>7</v>
      </c>
      <c r="P175" s="50"/>
      <c r="Q175" s="47" t="s">
        <v>412</v>
      </c>
      <c r="R175" s="47" t="s">
        <v>624</v>
      </c>
      <c r="S175" s="47" t="s">
        <v>122</v>
      </c>
    </row>
    <row r="176" spans="2:19" ht="25.2" customHeight="1" x14ac:dyDescent="0.3">
      <c r="B176" s="68">
        <v>21.11</v>
      </c>
      <c r="C176" s="46" t="s">
        <v>680</v>
      </c>
      <c r="D176" s="47" t="s">
        <v>84</v>
      </c>
      <c r="E176" s="48" cm="1">
        <f t="array" ref="E176">(_xlfn.SWITCH(D176, "Δεν έχει ξεκινήσει", 0, "Σχεδιάζεται", 25, "Μερική υλοποίηση", 50, "Σχεδόν ολοκληρωμένο", 75, "Πλήρως υλοποιημένο", 100, 0))/100</f>
        <v>0</v>
      </c>
      <c r="F176" s="47">
        <v>5</v>
      </c>
      <c r="G176" s="47">
        <f t="shared" si="16"/>
        <v>0</v>
      </c>
      <c r="H176" s="47"/>
      <c r="I176" s="47"/>
      <c r="J176" s="47"/>
      <c r="K176" s="47"/>
      <c r="L176" s="47" t="s">
        <v>7</v>
      </c>
      <c r="M176" s="50"/>
      <c r="N176" s="50"/>
      <c r="O176" s="47" t="s">
        <v>7</v>
      </c>
      <c r="P176" s="50"/>
      <c r="Q176" s="47" t="s">
        <v>412</v>
      </c>
      <c r="R176" s="47" t="s">
        <v>624</v>
      </c>
      <c r="S176" s="47" t="s">
        <v>122</v>
      </c>
    </row>
    <row r="177" spans="2:19" ht="27.6" x14ac:dyDescent="0.3">
      <c r="B177" s="68">
        <v>21.12</v>
      </c>
      <c r="C177" s="46" t="s">
        <v>303</v>
      </c>
      <c r="D177" s="47" t="s">
        <v>84</v>
      </c>
      <c r="E177" s="48" cm="1">
        <f t="array" ref="E177">(_xlfn.SWITCH(D177, "Δεν έχει ξεκινήσει", 0, "Σχεδιάζεται", 25, "Μερική υλοποίηση", 50, "Σχεδόν ολοκληρωμένο", 75, "Πλήρως υλοποιημένο", 100, 0))/100</f>
        <v>0</v>
      </c>
      <c r="F177" s="47">
        <v>4</v>
      </c>
      <c r="G177" s="47">
        <f t="shared" si="16"/>
        <v>0</v>
      </c>
      <c r="H177" s="47"/>
      <c r="I177" s="47"/>
      <c r="J177" s="47"/>
      <c r="K177" s="47"/>
      <c r="L177" s="47" t="s">
        <v>7</v>
      </c>
      <c r="M177" s="50"/>
      <c r="N177" s="50"/>
      <c r="O177" s="47" t="s">
        <v>7</v>
      </c>
      <c r="P177" s="50"/>
      <c r="Q177" s="47" t="s">
        <v>412</v>
      </c>
      <c r="R177" s="47" t="s">
        <v>507</v>
      </c>
      <c r="S177" s="47" t="s">
        <v>122</v>
      </c>
    </row>
    <row r="178" spans="2:19" ht="63.6" customHeight="1" x14ac:dyDescent="0.3">
      <c r="B178" s="68">
        <v>21.13</v>
      </c>
      <c r="C178" s="46" t="s">
        <v>304</v>
      </c>
      <c r="D178" s="47" t="s">
        <v>84</v>
      </c>
      <c r="E178" s="48" cm="1">
        <f t="array" ref="E178">(_xlfn.SWITCH(D178, "Δεν έχει ξεκινήσει", 0, "Σχεδιάζεται", 25, "Μερική υλοποίηση", 50, "Σχεδόν ολοκληρωμένο", 75, "Πλήρως υλοποιημένο", 100, 0))/100</f>
        <v>0</v>
      </c>
      <c r="F178" s="47">
        <v>3</v>
      </c>
      <c r="G178" s="47">
        <f t="shared" si="16"/>
        <v>0</v>
      </c>
      <c r="H178" s="47"/>
      <c r="I178" s="47"/>
      <c r="J178" s="47"/>
      <c r="K178" s="47"/>
      <c r="L178" s="47" t="s">
        <v>7</v>
      </c>
      <c r="M178" s="50"/>
      <c r="N178" s="50"/>
      <c r="O178" s="47" t="s">
        <v>7</v>
      </c>
      <c r="P178" s="50"/>
      <c r="Q178" s="47" t="s">
        <v>445</v>
      </c>
      <c r="R178" s="47" t="s">
        <v>575</v>
      </c>
      <c r="S178" s="47" t="s">
        <v>446</v>
      </c>
    </row>
    <row r="179" spans="2:19" ht="51.6" customHeight="1" x14ac:dyDescent="0.3">
      <c r="B179" s="68">
        <v>21.14</v>
      </c>
      <c r="C179" s="46" t="s">
        <v>305</v>
      </c>
      <c r="D179" s="47" t="s">
        <v>84</v>
      </c>
      <c r="E179" s="48" cm="1">
        <f t="array" ref="E179">(_xlfn.SWITCH(D179, "Δεν έχει ξεκινήσει", 0, "Σχεδιάζεται", 25, "Μερική υλοποίηση", 50, "Σχεδόν ολοκληρωμένο", 75, "Πλήρως υλοποιημένο", 100, 0))/100</f>
        <v>0</v>
      </c>
      <c r="F179" s="47">
        <v>3</v>
      </c>
      <c r="G179" s="47">
        <f t="shared" si="16"/>
        <v>0</v>
      </c>
      <c r="H179" s="47"/>
      <c r="I179" s="47"/>
      <c r="J179" s="47"/>
      <c r="K179" s="47"/>
      <c r="L179" s="47" t="s">
        <v>7</v>
      </c>
      <c r="M179" s="50"/>
      <c r="N179" s="50"/>
      <c r="O179" s="47" t="s">
        <v>7</v>
      </c>
      <c r="P179" s="50"/>
      <c r="Q179" s="47" t="s">
        <v>431</v>
      </c>
      <c r="R179" s="47" t="s">
        <v>575</v>
      </c>
      <c r="S179" s="47" t="s">
        <v>382</v>
      </c>
    </row>
    <row r="180" spans="2:19" ht="30" customHeight="1" x14ac:dyDescent="0.3">
      <c r="B180" s="67">
        <v>22</v>
      </c>
      <c r="C180" s="41" t="s">
        <v>374</v>
      </c>
      <c r="D180" s="3" t="str" cm="1">
        <f t="array" ref="D180">_xlfn.IFS( E180="Εξαιρείται", "Δεν εφαρμόζεται",
E180*100=0,"Δεν έχει ξεκινήσει",
AND(E180*100&gt;0,E180*100&lt;=25),"Σχεδιάζεται",
AND(E180*100&gt;25,E180*100&lt;75),"Μερική υλοποίηση",
AND(E180*100&gt;=75,E180*100&lt;100),"Σχεδόν ολοκληρωμένο",
E180*100=100,"Πλήρως υλοποιημένο"
)</f>
        <v>Δεν έχει ξεκινήσει</v>
      </c>
      <c r="E180" s="53">
        <f>IFERROR(AVERAGEIF(E181:E184, "&lt;&gt;Εξαιρείται"), "Εξαιρείται")</f>
        <v>0</v>
      </c>
      <c r="F180" s="3" t="str">
        <f>"Μέγιστη Δυνατή Βαθμολογία: " &amp; SUM(F181:F184)</f>
        <v>Μέγιστη Δυνατή Βαθμολογία: 12</v>
      </c>
      <c r="G180" s="3" t="str">
        <f>"Επιτευχθείσα Βαθμολογία: " &amp; SUM(G181:G184)</f>
        <v>Επιτευχθείσα Βαθμολογία: 0</v>
      </c>
      <c r="H180" s="2"/>
      <c r="I180" s="2"/>
      <c r="J180" s="2"/>
      <c r="K180" s="2"/>
      <c r="L180" s="2"/>
      <c r="M180" s="2"/>
      <c r="N180" s="2"/>
      <c r="O180" s="2"/>
      <c r="P180" s="2"/>
      <c r="Q180" s="3" t="s">
        <v>439</v>
      </c>
      <c r="R180" s="3" t="s">
        <v>512</v>
      </c>
      <c r="S180" s="3" t="s">
        <v>379</v>
      </c>
    </row>
    <row r="181" spans="2:19" ht="27.6" x14ac:dyDescent="0.3">
      <c r="B181" s="68">
        <v>22.1</v>
      </c>
      <c r="C181" s="46" t="s">
        <v>683</v>
      </c>
      <c r="D181" s="47" t="s">
        <v>84</v>
      </c>
      <c r="E181" s="48" cm="1">
        <f t="array" ref="E181" xml:space="preserve"> IF(D181="Δεν εφαρμόζεται", "Εξαιρείται", (_xlfn.SWITCH(D181, "Δεν έχει ξεκινήσει", 0, "Σχεδιάζεται", 25, "Μερική υλοποίηση", 50, "Σχεδόν ολοκληρωμένο", 75, "Πλήρως υλοποιημένο", 100, 0))/100)</f>
        <v>0</v>
      </c>
      <c r="F181" s="47">
        <f>IF(E181="Εξαιρείται", "Εξαιρείται", 3)</f>
        <v>3</v>
      </c>
      <c r="G181" s="47">
        <f>IF(E181="Εξαιρείται", "Εξαιρείται", E181*F181)</f>
        <v>0</v>
      </c>
      <c r="H181" s="47"/>
      <c r="I181" s="47"/>
      <c r="J181" s="47"/>
      <c r="K181" s="47"/>
      <c r="L181" s="47" t="s">
        <v>7</v>
      </c>
      <c r="M181" s="50"/>
      <c r="N181" s="50"/>
      <c r="O181" s="47" t="s">
        <v>7</v>
      </c>
      <c r="P181" s="50"/>
      <c r="Q181" s="47" t="s">
        <v>410</v>
      </c>
      <c r="R181" s="47" t="s">
        <v>510</v>
      </c>
      <c r="S181" s="47" t="s">
        <v>128</v>
      </c>
    </row>
    <row r="182" spans="2:19" ht="41.4" x14ac:dyDescent="0.3">
      <c r="B182" s="68">
        <v>22.2</v>
      </c>
      <c r="C182" s="46" t="s">
        <v>306</v>
      </c>
      <c r="D182" s="47" t="s">
        <v>84</v>
      </c>
      <c r="E182" s="48" cm="1">
        <f t="array" ref="E182" xml:space="preserve"> IF(D182="Δεν εφαρμόζεται", "Εξαιρείται", (_xlfn.SWITCH(D182, "Δεν έχει ξεκινήσει", 0, "Σχεδιάζεται", 25, "Μερική υλοποίηση", 50, "Σχεδόν ολοκληρωμένο", 75, "Πλήρως υλοποιημένο", 100, 0))/100)</f>
        <v>0</v>
      </c>
      <c r="F182" s="47">
        <f t="shared" ref="F182:F184" si="17">IF(E182="Εξαιρείται", "Εξαιρείται", 3)</f>
        <v>3</v>
      </c>
      <c r="G182" s="47">
        <f t="shared" ref="G182:G184" si="18">IF(E182="Εξαιρείται", "Εξαιρείται", E182*F182)</f>
        <v>0</v>
      </c>
      <c r="H182" s="47"/>
      <c r="I182" s="47"/>
      <c r="J182" s="47"/>
      <c r="K182" s="47"/>
      <c r="L182" s="47" t="s">
        <v>7</v>
      </c>
      <c r="M182" s="50"/>
      <c r="N182" s="50"/>
      <c r="O182" s="47" t="s">
        <v>7</v>
      </c>
      <c r="P182" s="50"/>
      <c r="Q182" s="47" t="s">
        <v>410</v>
      </c>
      <c r="R182" s="47" t="s">
        <v>510</v>
      </c>
      <c r="S182" s="47" t="s">
        <v>128</v>
      </c>
    </row>
    <row r="183" spans="2:19" ht="27.6" x14ac:dyDescent="0.3">
      <c r="B183" s="68">
        <v>22.3</v>
      </c>
      <c r="C183" s="46" t="s">
        <v>307</v>
      </c>
      <c r="D183" s="47" t="s">
        <v>84</v>
      </c>
      <c r="E183" s="48" cm="1">
        <f t="array" ref="E183" xml:space="preserve"> IF(D183="Δεν εφαρμόζεται", "Εξαιρείται", (_xlfn.SWITCH(D183, "Δεν έχει ξεκινήσει", 0, "Σχεδιάζεται", 25, "Μερική υλοποίηση", 50, "Σχεδόν ολοκληρωμένο", 75, "Πλήρως υλοποιημένο", 100, 0))/100)</f>
        <v>0</v>
      </c>
      <c r="F183" s="47">
        <f t="shared" si="17"/>
        <v>3</v>
      </c>
      <c r="G183" s="47">
        <f t="shared" si="18"/>
        <v>0</v>
      </c>
      <c r="H183" s="47"/>
      <c r="I183" s="47"/>
      <c r="J183" s="47"/>
      <c r="K183" s="47"/>
      <c r="L183" s="47" t="s">
        <v>7</v>
      </c>
      <c r="M183" s="50"/>
      <c r="N183" s="50"/>
      <c r="O183" s="47" t="s">
        <v>7</v>
      </c>
      <c r="P183" s="50"/>
      <c r="Q183" s="47" t="s">
        <v>412</v>
      </c>
      <c r="R183" s="47" t="s">
        <v>544</v>
      </c>
      <c r="S183" s="47" t="s">
        <v>122</v>
      </c>
    </row>
    <row r="184" spans="2:19" ht="27.6" x14ac:dyDescent="0.3">
      <c r="B184" s="68">
        <v>22.4</v>
      </c>
      <c r="C184" s="46" t="s">
        <v>308</v>
      </c>
      <c r="D184" s="47" t="s">
        <v>84</v>
      </c>
      <c r="E184" s="48" cm="1">
        <f t="array" ref="E184" xml:space="preserve"> IF(D184="Δεν εφαρμόζεται", "Εξαιρείται", (_xlfn.SWITCH(D184, "Δεν έχει ξεκινήσει", 0, "Σχεδιάζεται", 25, "Μερική υλοποίηση", 50, "Σχεδόν ολοκληρωμένο", 75, "Πλήρως υλοποιημένο", 100, 0))/100)</f>
        <v>0</v>
      </c>
      <c r="F184" s="47">
        <f t="shared" si="17"/>
        <v>3</v>
      </c>
      <c r="G184" s="47">
        <f t="shared" si="18"/>
        <v>0</v>
      </c>
      <c r="H184" s="47"/>
      <c r="I184" s="47"/>
      <c r="J184" s="47"/>
      <c r="K184" s="47"/>
      <c r="L184" s="47" t="s">
        <v>7</v>
      </c>
      <c r="M184" s="50"/>
      <c r="N184" s="50"/>
      <c r="O184" s="47" t="s">
        <v>7</v>
      </c>
      <c r="P184" s="50"/>
      <c r="Q184" s="47" t="s">
        <v>412</v>
      </c>
      <c r="R184" s="47" t="s">
        <v>626</v>
      </c>
      <c r="S184" s="47" t="s">
        <v>122</v>
      </c>
    </row>
    <row r="185" spans="2:19" ht="30" customHeight="1" x14ac:dyDescent="0.3">
      <c r="B185" s="67">
        <v>23</v>
      </c>
      <c r="C185" s="41" t="s">
        <v>309</v>
      </c>
      <c r="D185" s="3" t="str" cm="1">
        <f t="array" ref="D185">_xlfn.IFS(
    E185="Εξαιρείται", "Δεν εφαρμόζεται",
    E185*100=0, "Δεν έχει ξεκινήσει",
    AND(E185*100&gt;0, E185*100&lt;=25), "Σχεδιάζεται",
    AND(E185*100&gt;25, E185*100&lt;75), "Μερική υλοποίηση",
    AND(E185*100&gt;=75, E185*100&lt;100), "Σχεδόν ολοκληρωμένο",
    E185*100=100, "Πλήρως υλοποιημένο"
)</f>
        <v>Δεν έχει ξεκινήσει</v>
      </c>
      <c r="E185" s="53">
        <f>IFERROR(AVERAGEIF(E186:E189, "&lt;&gt;Εξαιρείται"), "Εξαιρείται")</f>
        <v>0</v>
      </c>
      <c r="F185" s="3" t="str">
        <f>"Μέγιστη Δυνατή Βαθμολογία: " &amp; SUM(F186:F189)</f>
        <v>Μέγιστη Δυνατή Βαθμολογία: 20</v>
      </c>
      <c r="G185" s="3" t="str">
        <f>"Επιτευχθείσα Βαθμολογία: " &amp; SUMIFS(G186:G189, E186:E189, "&lt;&gt;Εξαιρείται")</f>
        <v>Επιτευχθείσα Βαθμολογία: 0</v>
      </c>
      <c r="H185" s="2"/>
      <c r="I185" s="2"/>
      <c r="J185" s="2"/>
      <c r="K185" s="2"/>
      <c r="L185" s="2"/>
      <c r="M185" s="2"/>
      <c r="N185" s="2"/>
      <c r="O185" s="2"/>
      <c r="P185" s="2"/>
      <c r="Q185" s="3" t="s">
        <v>440</v>
      </c>
      <c r="R185" s="3" t="s">
        <v>598</v>
      </c>
      <c r="S185" s="3" t="s">
        <v>380</v>
      </c>
    </row>
    <row r="186" spans="2:19" ht="42.6" customHeight="1" x14ac:dyDescent="0.3">
      <c r="B186" s="68">
        <v>23.1</v>
      </c>
      <c r="C186" s="46" t="s">
        <v>348</v>
      </c>
      <c r="D186" s="47" t="s">
        <v>84</v>
      </c>
      <c r="E186" s="48" cm="1">
        <f t="array" ref="E186">IF(D186="Δεν εφαρμόζεται", "Εξαιρείται", _xlfn.SWITCH(D186,
    "Δεν έχει ξεκινήσει", 0,
    "Σχεδιάζεται", 0.25,
    "Μερική υλοποίηση", 0.5,
    "Σχεδόν ολοκληρωμένο", 0.75,
    "Πλήρως υλοποιημένο", 1,
    0))</f>
        <v>0</v>
      </c>
      <c r="F186" s="47">
        <f>IF(E186="Εξαιρείται", "Εξαιρείται", 5)</f>
        <v>5</v>
      </c>
      <c r="G186" s="47">
        <f>IF(E186="Εξαιρείται", "Εξαιρείται", E186*F186)</f>
        <v>0</v>
      </c>
      <c r="H186" s="47"/>
      <c r="I186" s="47"/>
      <c r="J186" s="47"/>
      <c r="K186" s="47"/>
      <c r="L186" s="47" t="s">
        <v>7</v>
      </c>
      <c r="M186" s="50"/>
      <c r="N186" s="50"/>
      <c r="O186" s="47" t="s">
        <v>7</v>
      </c>
      <c r="P186" s="50"/>
      <c r="Q186" s="47" t="s">
        <v>422</v>
      </c>
      <c r="R186" s="47" t="s">
        <v>629</v>
      </c>
      <c r="S186" s="47" t="s">
        <v>389</v>
      </c>
    </row>
    <row r="187" spans="2:19" ht="27.6" x14ac:dyDescent="0.3">
      <c r="B187" s="68">
        <v>23.2</v>
      </c>
      <c r="C187" s="46" t="s">
        <v>310</v>
      </c>
      <c r="D187" s="47" t="s">
        <v>84</v>
      </c>
      <c r="E187" s="48" cm="1">
        <f t="array" ref="E187">IF(D187="Δεν εφαρμόζεται", "Εξαιρείται", _xlfn.SWITCH(D187,
    "Δεν έχει ξεκινήσει", 0,
    "Σχεδιάζεται", 0.25,
    "Μερική υλοποίηση", 0.5,
    "Σχεδόν ολοκληρωμένο", 0.75,
    "Πλήρως υλοποιημένο", 1,
    0))</f>
        <v>0</v>
      </c>
      <c r="F187" s="47">
        <f>IF(E187="Εξαιρείται", "Εξαιρείται", 5)</f>
        <v>5</v>
      </c>
      <c r="G187" s="47">
        <f t="shared" ref="G187:G189" si="19">IF(E187="Εξαιρείται", "Εξαιρείται", E187*F187)</f>
        <v>0</v>
      </c>
      <c r="H187" s="47"/>
      <c r="I187" s="47"/>
      <c r="J187" s="47"/>
      <c r="K187" s="47"/>
      <c r="L187" s="47" t="s">
        <v>7</v>
      </c>
      <c r="M187" s="50"/>
      <c r="N187" s="50"/>
      <c r="O187" s="47" t="s">
        <v>7</v>
      </c>
      <c r="P187" s="50"/>
      <c r="Q187" s="47" t="s">
        <v>408</v>
      </c>
      <c r="R187" s="47" t="s">
        <v>550</v>
      </c>
      <c r="S187" s="47" t="s">
        <v>124</v>
      </c>
    </row>
    <row r="188" spans="2:19" ht="27.6" x14ac:dyDescent="0.3">
      <c r="B188" s="68">
        <v>23.3</v>
      </c>
      <c r="C188" s="46" t="s">
        <v>311</v>
      </c>
      <c r="D188" s="47" t="s">
        <v>84</v>
      </c>
      <c r="E188" s="48" cm="1">
        <f t="array" ref="E188">IF(D188="Δεν εφαρμόζεται", "Εξαιρείται", _xlfn.SWITCH(D188,
    "Δεν έχει ξεκινήσει", 0,
    "Σχεδιάζεται", 0.25,
    "Μερική υλοποίηση", 0.5,
    "Σχεδόν ολοκληρωμένο", 0.75,
    "Πλήρως υλοποιημένο", 1,
    0))</f>
        <v>0</v>
      </c>
      <c r="F188" s="47">
        <f>IF(E188="Εξαιρείται", "Εξαιρείται", 5)</f>
        <v>5</v>
      </c>
      <c r="G188" s="47">
        <f t="shared" si="19"/>
        <v>0</v>
      </c>
      <c r="H188" s="47"/>
      <c r="I188" s="47"/>
      <c r="J188" s="47"/>
      <c r="K188" s="47"/>
      <c r="L188" s="47" t="s">
        <v>7</v>
      </c>
      <c r="M188" s="50"/>
      <c r="N188" s="50"/>
      <c r="O188" s="47" t="s">
        <v>7</v>
      </c>
      <c r="P188" s="50"/>
      <c r="Q188" s="47" t="s">
        <v>409</v>
      </c>
      <c r="R188" s="47" t="s">
        <v>536</v>
      </c>
      <c r="S188" s="47" t="s">
        <v>125</v>
      </c>
    </row>
    <row r="189" spans="2:19" ht="27.6" customHeight="1" x14ac:dyDescent="0.3">
      <c r="B189" s="68">
        <v>23.4</v>
      </c>
      <c r="C189" s="46" t="s">
        <v>312</v>
      </c>
      <c r="D189" s="47" t="s">
        <v>84</v>
      </c>
      <c r="E189" s="48" cm="1">
        <f t="array" ref="E189">IF(D189="Δεν εφαρμόζεται", "Εξαιρείται", _xlfn.SWITCH(D189,
    "Δεν έχει ξεκινήσει", 0,
    "Σχεδιάζεται", 0.25,
    "Μερική υλοποίηση", 0.5,
    "Σχεδόν ολοκληρωμένο", 0.75,
    "Πλήρως υλοποιημένο", 1,
    0))</f>
        <v>0</v>
      </c>
      <c r="F189" s="47">
        <f>IF(E189="Εξαιρείται", "Εξαιρείται", 5)</f>
        <v>5</v>
      </c>
      <c r="G189" s="47">
        <f t="shared" si="19"/>
        <v>0</v>
      </c>
      <c r="H189" s="47"/>
      <c r="I189" s="47"/>
      <c r="J189" s="47"/>
      <c r="K189" s="47"/>
      <c r="L189" s="47" t="s">
        <v>7</v>
      </c>
      <c r="M189" s="50"/>
      <c r="N189" s="50"/>
      <c r="O189" s="47" t="s">
        <v>7</v>
      </c>
      <c r="P189" s="50"/>
      <c r="Q189" s="47" t="s">
        <v>412</v>
      </c>
      <c r="R189" s="47" t="s">
        <v>626</v>
      </c>
      <c r="S189" s="47" t="s">
        <v>122</v>
      </c>
    </row>
    <row r="190" spans="2:19" ht="30" customHeight="1" x14ac:dyDescent="0.3">
      <c r="B190" s="67">
        <v>24</v>
      </c>
      <c r="C190" s="41" t="s">
        <v>94</v>
      </c>
      <c r="D190" s="3" t="str" cm="1">
        <f t="array" ref="D190">_xlfn.IFS(
E190*100=0,"Δεν έχει ξεκινήσει",
AND(E190*100&gt;0,E190*100&lt;=25),"Σχεδιάζεται",
AND(E190*100&gt;25,E190*100&lt;75),"Μερική υλοποίηση",
AND(E190*100&gt;=75,E190*100&lt;100),"Σχεδόν ολοκληρωμένο",
E190*100=100,"Πλήρως υλοποιημένο"
)</f>
        <v>Δεν έχει ξεκινήσει</v>
      </c>
      <c r="E190" s="53">
        <f>AVERAGE(E191:E204)</f>
        <v>0</v>
      </c>
      <c r="F190" s="3" t="str">
        <f>"Μέγιστη Δυνατή Βαθμολογία: " &amp; SUM(F191:F204)</f>
        <v>Μέγιστη Δυνατή Βαθμολογία: 63</v>
      </c>
      <c r="G190" s="3" t="str">
        <f>"Επιτευχθείσα Βαθμολογία: " &amp; SUM(G191:G204)</f>
        <v>Επιτευχθείσα Βαθμολογία: 0</v>
      </c>
      <c r="H190" s="2"/>
      <c r="I190" s="2"/>
      <c r="J190" s="2"/>
      <c r="K190" s="2"/>
      <c r="L190" s="2"/>
      <c r="M190" s="2"/>
      <c r="N190" s="2"/>
      <c r="O190" s="2"/>
      <c r="P190" s="2"/>
      <c r="Q190" s="3" t="s">
        <v>441</v>
      </c>
      <c r="R190" s="3" t="s">
        <v>639</v>
      </c>
      <c r="S190" s="3" t="s">
        <v>129</v>
      </c>
    </row>
    <row r="191" spans="2:19" ht="27.6" x14ac:dyDescent="0.3">
      <c r="B191" s="68">
        <v>24.1</v>
      </c>
      <c r="C191" s="46" t="s">
        <v>96</v>
      </c>
      <c r="D191" s="47" t="s">
        <v>84</v>
      </c>
      <c r="E191" s="48" cm="1">
        <f t="array" ref="E191">(_xlfn.SWITCH(D191, "Δεν έχει ξεκινήσει", 0, "Σχεδιάζεται", 25, "Μερική υλοποίηση", 50, "Σχεδόν ολοκληρωμένο", 75, "Πλήρως υλοποιημένο", 100, 0))/100</f>
        <v>0</v>
      </c>
      <c r="F191" s="47">
        <v>5</v>
      </c>
      <c r="G191" s="47">
        <f t="shared" ref="G191:G201" si="20">E191*F191</f>
        <v>0</v>
      </c>
      <c r="H191" s="47"/>
      <c r="I191" s="47"/>
      <c r="J191" s="47"/>
      <c r="K191" s="47"/>
      <c r="L191" s="47" t="s">
        <v>7</v>
      </c>
      <c r="M191" s="50"/>
      <c r="N191" s="50"/>
      <c r="O191" s="47" t="s">
        <v>7</v>
      </c>
      <c r="P191" s="50"/>
      <c r="Q191" s="47" t="s">
        <v>411</v>
      </c>
      <c r="R191" s="47" t="s">
        <v>630</v>
      </c>
      <c r="S191" s="47" t="s">
        <v>127</v>
      </c>
    </row>
    <row r="192" spans="2:19" ht="27.6" x14ac:dyDescent="0.3">
      <c r="B192" s="68">
        <v>24.2</v>
      </c>
      <c r="C192" s="46" t="s">
        <v>681</v>
      </c>
      <c r="D192" s="47" t="s">
        <v>84</v>
      </c>
      <c r="E192" s="48" cm="1">
        <f t="array" ref="E192">(_xlfn.SWITCH(D192, "Δεν έχει ξεκινήσει", 0, "Σχεδιάζεται", 25, "Μερική υλοποίηση", 50, "Σχεδόν ολοκληρωμένο", 75, "Πλήρως υλοποιημένο", 100, 0))/100</f>
        <v>0</v>
      </c>
      <c r="F192" s="47">
        <v>5</v>
      </c>
      <c r="G192" s="47">
        <f t="shared" si="20"/>
        <v>0</v>
      </c>
      <c r="H192" s="47"/>
      <c r="I192" s="47"/>
      <c r="J192" s="47"/>
      <c r="K192" s="47"/>
      <c r="L192" s="47" t="s">
        <v>7</v>
      </c>
      <c r="M192" s="50"/>
      <c r="N192" s="50"/>
      <c r="O192" s="47" t="s">
        <v>7</v>
      </c>
      <c r="P192" s="50"/>
      <c r="Q192" s="47" t="s">
        <v>411</v>
      </c>
      <c r="R192" s="47" t="s">
        <v>631</v>
      </c>
      <c r="S192" s="47" t="s">
        <v>127</v>
      </c>
    </row>
    <row r="193" spans="2:19" ht="54.6" customHeight="1" x14ac:dyDescent="0.3">
      <c r="B193" s="68">
        <v>24.3</v>
      </c>
      <c r="C193" s="46" t="s">
        <v>682</v>
      </c>
      <c r="D193" s="47" t="s">
        <v>84</v>
      </c>
      <c r="E193" s="48" cm="1">
        <f t="array" ref="E193">(_xlfn.SWITCH(D193, "Δεν έχει ξεκινήσει", 0, "Σχεδιάζεται", 25, "Μερική υλοποίηση", 50, "Σχεδόν ολοκληρωμένο", 75, "Πλήρως υλοποιημένο", 100, 0))/100</f>
        <v>0</v>
      </c>
      <c r="F193" s="47">
        <v>4</v>
      </c>
      <c r="G193" s="47">
        <f t="shared" si="20"/>
        <v>0</v>
      </c>
      <c r="H193" s="47"/>
      <c r="I193" s="47"/>
      <c r="J193" s="47"/>
      <c r="K193" s="47"/>
      <c r="L193" s="47" t="s">
        <v>7</v>
      </c>
      <c r="M193" s="50"/>
      <c r="N193" s="50"/>
      <c r="O193" s="47" t="s">
        <v>7</v>
      </c>
      <c r="P193" s="50"/>
      <c r="Q193" s="47" t="s">
        <v>411</v>
      </c>
      <c r="R193" s="47" t="s">
        <v>632</v>
      </c>
      <c r="S193" s="47" t="s">
        <v>127</v>
      </c>
    </row>
    <row r="194" spans="2:19" ht="27.6" x14ac:dyDescent="0.3">
      <c r="B194" s="68">
        <v>24.4</v>
      </c>
      <c r="C194" s="46" t="s">
        <v>162</v>
      </c>
      <c r="D194" s="47" t="s">
        <v>84</v>
      </c>
      <c r="E194" s="48" cm="1">
        <f t="array" ref="E194">(_xlfn.SWITCH(D194, "Δεν έχει ξεκινήσει", 0, "Σχεδιάζεται", 25, "Μερική υλοποίηση", 50, "Σχεδόν ολοκληρωμένο", 75, "Πλήρως υλοποιημένο", 100, 0))/100</f>
        <v>0</v>
      </c>
      <c r="F194" s="47">
        <v>4</v>
      </c>
      <c r="G194" s="47">
        <f t="shared" si="20"/>
        <v>0</v>
      </c>
      <c r="H194" s="47"/>
      <c r="I194" s="47"/>
      <c r="J194" s="47"/>
      <c r="K194" s="47"/>
      <c r="L194" s="47" t="s">
        <v>7</v>
      </c>
      <c r="M194" s="50"/>
      <c r="N194" s="50"/>
      <c r="O194" s="47" t="s">
        <v>7</v>
      </c>
      <c r="P194" s="50"/>
      <c r="Q194" s="47" t="s">
        <v>411</v>
      </c>
      <c r="R194" s="47" t="s">
        <v>633</v>
      </c>
      <c r="S194" s="47" t="s">
        <v>127</v>
      </c>
    </row>
    <row r="195" spans="2:19" ht="69" x14ac:dyDescent="0.3">
      <c r="B195" s="68">
        <v>24.5</v>
      </c>
      <c r="C195" s="46" t="s">
        <v>372</v>
      </c>
      <c r="D195" s="47" t="s">
        <v>84</v>
      </c>
      <c r="E195" s="48" cm="1">
        <f t="array" ref="E195">(_xlfn.SWITCH(D195, "Δεν έχει ξεκινήσει", 0, "Σχεδιάζεται", 25, "Μερική υλοποίηση", 50, "Σχεδόν ολοκληρωμένο", 75, "Πλήρως υλοποιημένο", 100, 0))/100</f>
        <v>0</v>
      </c>
      <c r="F195" s="47">
        <v>5</v>
      </c>
      <c r="G195" s="47">
        <f t="shared" si="20"/>
        <v>0</v>
      </c>
      <c r="H195" s="47"/>
      <c r="I195" s="47"/>
      <c r="J195" s="47"/>
      <c r="K195" s="47"/>
      <c r="L195" s="47" t="s">
        <v>7</v>
      </c>
      <c r="M195" s="50"/>
      <c r="N195" s="50"/>
      <c r="O195" s="47" t="s">
        <v>7</v>
      </c>
      <c r="P195" s="50"/>
      <c r="Q195" s="47" t="s">
        <v>411</v>
      </c>
      <c r="R195" s="47" t="s">
        <v>630</v>
      </c>
      <c r="S195" s="47" t="s">
        <v>127</v>
      </c>
    </row>
    <row r="196" spans="2:19" ht="27.6" x14ac:dyDescent="0.3">
      <c r="B196" s="68">
        <v>24.6</v>
      </c>
      <c r="C196" s="46" t="s">
        <v>74</v>
      </c>
      <c r="D196" s="47" t="s">
        <v>84</v>
      </c>
      <c r="E196" s="48" cm="1">
        <f t="array" ref="E196">(_xlfn.SWITCH(D196, "Δεν έχει ξεκινήσει", 0, "Σχεδιάζεται", 25, "Μερική υλοποίηση", 50, "Σχεδόν ολοκληρωμένο", 75, "Πλήρως υλοποιημένο", 100, 0))/100</f>
        <v>0</v>
      </c>
      <c r="F196" s="47">
        <v>5</v>
      </c>
      <c r="G196" s="47">
        <f t="shared" si="20"/>
        <v>0</v>
      </c>
      <c r="H196" s="47"/>
      <c r="I196" s="47"/>
      <c r="J196" s="47"/>
      <c r="K196" s="47"/>
      <c r="L196" s="47" t="s">
        <v>7</v>
      </c>
      <c r="M196" s="50"/>
      <c r="N196" s="50"/>
      <c r="O196" s="47" t="s">
        <v>7</v>
      </c>
      <c r="P196" s="50"/>
      <c r="Q196" s="47" t="s">
        <v>411</v>
      </c>
      <c r="R196" s="47" t="s">
        <v>634</v>
      </c>
      <c r="S196" s="47" t="s">
        <v>127</v>
      </c>
    </row>
    <row r="197" spans="2:19" ht="27.6" customHeight="1" x14ac:dyDescent="0.3">
      <c r="B197" s="68">
        <v>24.7</v>
      </c>
      <c r="C197" s="46" t="s">
        <v>75</v>
      </c>
      <c r="D197" s="47" t="s">
        <v>84</v>
      </c>
      <c r="E197" s="48" cm="1">
        <f t="array" ref="E197">(_xlfn.SWITCH(D197, "Δεν έχει ξεκινήσει", 0, "Σχεδιάζεται", 25, "Μερική υλοποίηση", 50, "Σχεδόν ολοκληρωμένο", 75, "Πλήρως υλοποιημένο", 100, 0))/100</f>
        <v>0</v>
      </c>
      <c r="F197" s="47">
        <v>5</v>
      </c>
      <c r="G197" s="47">
        <f t="shared" si="20"/>
        <v>0</v>
      </c>
      <c r="H197" s="47"/>
      <c r="I197" s="47"/>
      <c r="J197" s="47"/>
      <c r="K197" s="47"/>
      <c r="L197" s="47" t="s">
        <v>7</v>
      </c>
      <c r="M197" s="50"/>
      <c r="N197" s="50"/>
      <c r="O197" s="47" t="s">
        <v>7</v>
      </c>
      <c r="P197" s="50"/>
      <c r="Q197" s="47" t="s">
        <v>411</v>
      </c>
      <c r="R197" s="47" t="s">
        <v>635</v>
      </c>
      <c r="S197" s="47" t="s">
        <v>127</v>
      </c>
    </row>
    <row r="198" spans="2:19" ht="27.6" customHeight="1" x14ac:dyDescent="0.3">
      <c r="B198" s="68">
        <v>24.8</v>
      </c>
      <c r="C198" s="46" t="s">
        <v>350</v>
      </c>
      <c r="D198" s="47" t="s">
        <v>84</v>
      </c>
      <c r="E198" s="48" cm="1">
        <f t="array" ref="E198">(_xlfn.SWITCH(D198, "Δεν έχει ξεκινήσει", 0, "Σχεδιάζεται", 25, "Μερική υλοποίηση", 50, "Σχεδόν ολοκληρωμένο", 75, "Πλήρως υλοποιημένο", 100, 0))/100</f>
        <v>0</v>
      </c>
      <c r="F198" s="47">
        <v>5</v>
      </c>
      <c r="G198" s="47">
        <f t="shared" si="20"/>
        <v>0</v>
      </c>
      <c r="H198" s="47"/>
      <c r="I198" s="47"/>
      <c r="J198" s="47"/>
      <c r="K198" s="47"/>
      <c r="L198" s="47" t="s">
        <v>7</v>
      </c>
      <c r="M198" s="50"/>
      <c r="N198" s="50"/>
      <c r="O198" s="47" t="s">
        <v>7</v>
      </c>
      <c r="P198" s="50"/>
      <c r="Q198" s="47" t="s">
        <v>411</v>
      </c>
      <c r="R198" s="47" t="s">
        <v>635</v>
      </c>
      <c r="S198" s="47" t="s">
        <v>127</v>
      </c>
    </row>
    <row r="199" spans="2:19" ht="27.6" customHeight="1" x14ac:dyDescent="0.3">
      <c r="B199" s="68">
        <v>24.9</v>
      </c>
      <c r="C199" s="46" t="s">
        <v>351</v>
      </c>
      <c r="D199" s="47" t="s">
        <v>84</v>
      </c>
      <c r="E199" s="48" cm="1">
        <f t="array" ref="E199">(_xlfn.SWITCH(D199, "Δεν έχει ξεκινήσει", 0, "Σχεδιάζεται", 25, "Μερική υλοποίηση", 50, "Σχεδόν ολοκληρωμένο", 75, "Πλήρως υλοποιημένο", 100, 0))/100</f>
        <v>0</v>
      </c>
      <c r="F199" s="47">
        <v>5</v>
      </c>
      <c r="G199" s="47">
        <f t="shared" ref="G199" si="21">E199*F199</f>
        <v>0</v>
      </c>
      <c r="H199" s="47"/>
      <c r="I199" s="47"/>
      <c r="J199" s="47"/>
      <c r="K199" s="47"/>
      <c r="L199" s="47" t="s">
        <v>7</v>
      </c>
      <c r="M199" s="50"/>
      <c r="N199" s="50"/>
      <c r="O199" s="47" t="s">
        <v>7</v>
      </c>
      <c r="P199" s="50"/>
      <c r="Q199" s="47" t="s">
        <v>411</v>
      </c>
      <c r="R199" s="47" t="s">
        <v>636</v>
      </c>
      <c r="S199" s="47" t="s">
        <v>127</v>
      </c>
    </row>
    <row r="200" spans="2:19" ht="27.6" customHeight="1" x14ac:dyDescent="0.3">
      <c r="B200" s="71">
        <v>24.1</v>
      </c>
      <c r="C200" s="46" t="s">
        <v>76</v>
      </c>
      <c r="D200" s="47" t="s">
        <v>84</v>
      </c>
      <c r="E200" s="48" cm="1">
        <f t="array" ref="E200">(_xlfn.SWITCH(D200, "Δεν έχει ξεκινήσει", 0, "Σχεδιάζεται", 25, "Μερική υλοποίηση", 50, "Σχεδόν ολοκληρωμένο", 75, "Πλήρως υλοποιημένο", 100, 0))/100</f>
        <v>0</v>
      </c>
      <c r="F200" s="47">
        <v>5</v>
      </c>
      <c r="G200" s="47">
        <f t="shared" si="20"/>
        <v>0</v>
      </c>
      <c r="H200" s="47"/>
      <c r="I200" s="47"/>
      <c r="J200" s="47"/>
      <c r="K200" s="47"/>
      <c r="L200" s="47" t="s">
        <v>7</v>
      </c>
      <c r="M200" s="50"/>
      <c r="N200" s="50"/>
      <c r="O200" s="47" t="s">
        <v>7</v>
      </c>
      <c r="P200" s="50"/>
      <c r="Q200" s="47" t="s">
        <v>411</v>
      </c>
      <c r="R200" s="47" t="s">
        <v>636</v>
      </c>
      <c r="S200" s="47" t="s">
        <v>127</v>
      </c>
    </row>
    <row r="201" spans="2:19" ht="27.6" customHeight="1" x14ac:dyDescent="0.3">
      <c r="B201" s="71">
        <v>24.11</v>
      </c>
      <c r="C201" s="46" t="s">
        <v>97</v>
      </c>
      <c r="D201" s="47" t="s">
        <v>84</v>
      </c>
      <c r="E201" s="48" cm="1">
        <f t="array" ref="E201">(_xlfn.SWITCH(D201, "Δεν έχει ξεκινήσει", 0, "Σχεδιάζεται", 25, "Μερική υλοποίηση", 50, "Σχεδόν ολοκληρωμένο", 75, "Πλήρως υλοποιημένο", 100, 0))/100</f>
        <v>0</v>
      </c>
      <c r="F201" s="47">
        <v>4</v>
      </c>
      <c r="G201" s="47">
        <f t="shared" si="20"/>
        <v>0</v>
      </c>
      <c r="H201" s="47"/>
      <c r="I201" s="47"/>
      <c r="J201" s="47"/>
      <c r="K201" s="47"/>
      <c r="L201" s="47" t="s">
        <v>7</v>
      </c>
      <c r="M201" s="50"/>
      <c r="N201" s="50"/>
      <c r="O201" s="47" t="s">
        <v>7</v>
      </c>
      <c r="P201" s="50"/>
      <c r="Q201" s="47" t="s">
        <v>411</v>
      </c>
      <c r="R201" s="47" t="s">
        <v>637</v>
      </c>
      <c r="S201" s="47" t="s">
        <v>127</v>
      </c>
    </row>
    <row r="202" spans="2:19" ht="27.6" customHeight="1" x14ac:dyDescent="0.3">
      <c r="B202" s="71">
        <v>24.12</v>
      </c>
      <c r="C202" s="46" t="s">
        <v>691</v>
      </c>
      <c r="D202" s="47" t="s">
        <v>84</v>
      </c>
      <c r="E202" s="48" cm="1">
        <f t="array" ref="E202">IF(D202="Δεν εφαρμόζεται", "Εξαιρείται",  (_xlfn.SWITCH(D202, "Δεν έχει ξεκινήσει", 0, "Σχεδιάζεται", 25, "Μερική υλοποίηση", 50, "Σχεδόν ολοκληρωμένο", 75, "Πλήρως υλοποιημένο", 100, 0))/100)</f>
        <v>0</v>
      </c>
      <c r="F202" s="47">
        <f>IF(E202="Εξαιρείται", "Εξαιρείται", 4)</f>
        <v>4</v>
      </c>
      <c r="G202" s="47">
        <f>IF(E202="Εξαιρείται", "Εξαιρείται", E202*F202)</f>
        <v>0</v>
      </c>
      <c r="H202" s="47"/>
      <c r="I202" s="47"/>
      <c r="J202" s="47"/>
      <c r="K202" s="47"/>
      <c r="L202" s="47" t="s">
        <v>7</v>
      </c>
      <c r="M202" s="50"/>
      <c r="N202" s="50"/>
      <c r="O202" s="47" t="s">
        <v>7</v>
      </c>
      <c r="P202" s="50"/>
      <c r="Q202" s="47" t="s">
        <v>411</v>
      </c>
      <c r="R202" s="47" t="s">
        <v>638</v>
      </c>
      <c r="S202" s="47" t="s">
        <v>127</v>
      </c>
    </row>
    <row r="203" spans="2:19" ht="48.6" customHeight="1" x14ac:dyDescent="0.3">
      <c r="B203" s="71">
        <v>24.13</v>
      </c>
      <c r="C203" s="46" t="s">
        <v>692</v>
      </c>
      <c r="D203" s="47" t="s">
        <v>84</v>
      </c>
      <c r="E203" s="48" cm="1">
        <f t="array" ref="E203">IF(D203="Δεν εφαρμόζεται", "Εξαιρείται",  (_xlfn.SWITCH(D203, "Δεν έχει ξεκινήσει", 0, "Σχεδιάζεται", 25, "Μερική υλοποίηση", 50, "Σχεδόν ολοκληρωμένο", 75, "Πλήρως υλοποιημένο", 100, 0))/100)</f>
        <v>0</v>
      </c>
      <c r="F203" s="47">
        <f>IF(E203="Εξαιρείται", "Εξαιρείται", 4)</f>
        <v>4</v>
      </c>
      <c r="G203" s="47">
        <f>IF(E203="Εξαιρείται", "Εξαιρείται", E203*F203)</f>
        <v>0</v>
      </c>
      <c r="H203" s="47"/>
      <c r="I203" s="47"/>
      <c r="J203" s="47"/>
      <c r="K203" s="47"/>
      <c r="L203" s="47" t="s">
        <v>7</v>
      </c>
      <c r="M203" s="50"/>
      <c r="N203" s="50"/>
      <c r="O203" s="47" t="s">
        <v>7</v>
      </c>
      <c r="P203" s="50"/>
      <c r="Q203" s="47" t="s">
        <v>410</v>
      </c>
      <c r="R203" s="47" t="s">
        <v>633</v>
      </c>
      <c r="S203" s="47" t="s">
        <v>128</v>
      </c>
    </row>
    <row r="204" spans="2:19" ht="41.4" customHeight="1" x14ac:dyDescent="0.3">
      <c r="B204" s="71">
        <v>24.14</v>
      </c>
      <c r="C204" s="46" t="s">
        <v>685</v>
      </c>
      <c r="D204" s="47" t="s">
        <v>84</v>
      </c>
      <c r="E204" s="48" cm="1">
        <f t="array" ref="E204">(_xlfn.SWITCH(D204, "Δεν έχει ξεκινήσει", 0, "Σχεδιάζεται", 25, "Μερική υλοποίηση", 50, "Σχεδόν ολοκληρωμένο", 75, "Πλήρως υλοποιημένο", 100, 0))/100</f>
        <v>0</v>
      </c>
      <c r="F204" s="47">
        <v>3</v>
      </c>
      <c r="G204" s="47">
        <f t="shared" ref="G204" si="22">E204*F204</f>
        <v>0</v>
      </c>
      <c r="H204" s="47"/>
      <c r="I204" s="47"/>
      <c r="J204" s="47"/>
      <c r="K204" s="47"/>
      <c r="L204" s="47" t="s">
        <v>7</v>
      </c>
      <c r="M204" s="50"/>
      <c r="N204" s="50"/>
      <c r="O204" s="47" t="s">
        <v>7</v>
      </c>
      <c r="P204" s="50"/>
      <c r="Q204" s="47" t="s">
        <v>410</v>
      </c>
      <c r="R204" s="47" t="s">
        <v>569</v>
      </c>
      <c r="S204" s="47" t="s">
        <v>128</v>
      </c>
    </row>
    <row r="205" spans="2:19" ht="13.8" x14ac:dyDescent="0.3"/>
    <row r="206" spans="2:19" ht="13.8" x14ac:dyDescent="0.3"/>
    <row r="207" spans="2:19" ht="13.8" x14ac:dyDescent="0.3"/>
    <row r="208" spans="2:19" ht="13.8" x14ac:dyDescent="0.3"/>
    <row r="209" ht="13.8" x14ac:dyDescent="0.3"/>
    <row r="210" ht="13.8" x14ac:dyDescent="0.3"/>
    <row r="211" ht="13.8" x14ac:dyDescent="0.3"/>
    <row r="212" ht="13.8" x14ac:dyDescent="0.3"/>
    <row r="213" ht="13.8" x14ac:dyDescent="0.3"/>
    <row r="214" ht="13.8" x14ac:dyDescent="0.3"/>
    <row r="215" ht="13.8" x14ac:dyDescent="0.3"/>
    <row r="216" ht="13.8" x14ac:dyDescent="0.3"/>
    <row r="217" ht="13.8" x14ac:dyDescent="0.3"/>
    <row r="218" ht="13.8" x14ac:dyDescent="0.3"/>
    <row r="219" ht="13.8" x14ac:dyDescent="0.3"/>
    <row r="220" ht="13.8" x14ac:dyDescent="0.3"/>
    <row r="221" ht="13.8" x14ac:dyDescent="0.3"/>
    <row r="222" ht="13.8" x14ac:dyDescent="0.3"/>
    <row r="223" ht="13.8" x14ac:dyDescent="0.3"/>
    <row r="224" ht="13.8" x14ac:dyDescent="0.3"/>
    <row r="225" ht="13.8" x14ac:dyDescent="0.3"/>
    <row r="226" ht="13.8" x14ac:dyDescent="0.3"/>
    <row r="227" ht="13.8" x14ac:dyDescent="0.3"/>
    <row r="228" ht="13.8" x14ac:dyDescent="0.3"/>
    <row r="229" ht="13.8" x14ac:dyDescent="0.3"/>
    <row r="230" ht="13.8" x14ac:dyDescent="0.3"/>
    <row r="231" ht="13.8" x14ac:dyDescent="0.3"/>
    <row r="232" ht="13.8" x14ac:dyDescent="0.3"/>
    <row r="233" ht="13.8" x14ac:dyDescent="0.3"/>
    <row r="234" ht="13.8" x14ac:dyDescent="0.3"/>
    <row r="235" ht="13.8" x14ac:dyDescent="0.3"/>
    <row r="236" ht="13.8" x14ac:dyDescent="0.3"/>
    <row r="237" ht="13.8" x14ac:dyDescent="0.3"/>
    <row r="238" ht="13.8" x14ac:dyDescent="0.3"/>
    <row r="239" ht="13.8" x14ac:dyDescent="0.3"/>
    <row r="240" ht="13.8" x14ac:dyDescent="0.3"/>
    <row r="241" ht="13.8" x14ac:dyDescent="0.3"/>
    <row r="242" ht="13.8" x14ac:dyDescent="0.3"/>
    <row r="243" ht="13.8" x14ac:dyDescent="0.3"/>
    <row r="244" ht="13.8" x14ac:dyDescent="0.3"/>
    <row r="245" ht="13.8" x14ac:dyDescent="0.3"/>
    <row r="246" ht="13.8" x14ac:dyDescent="0.3"/>
    <row r="247" ht="13.8" x14ac:dyDescent="0.3"/>
    <row r="248" ht="13.8" x14ac:dyDescent="0.3"/>
    <row r="249" ht="13.8" x14ac:dyDescent="0.3"/>
    <row r="250" ht="13.8" x14ac:dyDescent="0.3"/>
    <row r="251" ht="13.8" x14ac:dyDescent="0.3"/>
    <row r="252" ht="13.8" x14ac:dyDescent="0.3"/>
    <row r="253" ht="13.8" x14ac:dyDescent="0.3"/>
    <row r="254" ht="13.8" x14ac:dyDescent="0.3"/>
    <row r="255" ht="13.8" x14ac:dyDescent="0.3"/>
    <row r="256" ht="13.8" x14ac:dyDescent="0.3"/>
    <row r="257" ht="13.8" x14ac:dyDescent="0.3"/>
    <row r="258" ht="13.8" x14ac:dyDescent="0.3"/>
    <row r="259" ht="13.8" x14ac:dyDescent="0.3"/>
    <row r="260" ht="13.8" x14ac:dyDescent="0.3"/>
    <row r="261" ht="13.8" x14ac:dyDescent="0.3"/>
    <row r="262" ht="13.8" x14ac:dyDescent="0.3"/>
    <row r="263" ht="13.8" x14ac:dyDescent="0.3"/>
    <row r="264" ht="13.8" x14ac:dyDescent="0.3"/>
    <row r="265" ht="13.8" x14ac:dyDescent="0.3"/>
    <row r="266" ht="13.8" x14ac:dyDescent="0.3"/>
    <row r="267" ht="13.8" x14ac:dyDescent="0.3"/>
    <row r="268" ht="13.8" x14ac:dyDescent="0.3"/>
    <row r="269" ht="13.8" x14ac:dyDescent="0.3"/>
    <row r="270" ht="13.8" x14ac:dyDescent="0.3"/>
    <row r="271" ht="13.8" x14ac:dyDescent="0.3"/>
    <row r="272" ht="13.8" x14ac:dyDescent="0.3"/>
    <row r="273" ht="13.8" x14ac:dyDescent="0.3"/>
    <row r="274" ht="13.8" x14ac:dyDescent="0.3"/>
    <row r="275" ht="13.8" x14ac:dyDescent="0.3"/>
    <row r="276" ht="13.8" x14ac:dyDescent="0.3"/>
    <row r="277" ht="13.8" x14ac:dyDescent="0.3"/>
    <row r="278" ht="13.8" x14ac:dyDescent="0.3"/>
    <row r="279" ht="13.8" x14ac:dyDescent="0.3"/>
    <row r="280" ht="13.8" x14ac:dyDescent="0.3"/>
    <row r="281" ht="13.8" x14ac:dyDescent="0.3"/>
    <row r="282" ht="13.8" x14ac:dyDescent="0.3"/>
    <row r="283" ht="13.8" x14ac:dyDescent="0.3"/>
    <row r="284" ht="13.8" x14ac:dyDescent="0.3"/>
    <row r="285" ht="13.8" x14ac:dyDescent="0.3"/>
    <row r="286" ht="13.8" x14ac:dyDescent="0.3"/>
    <row r="287" ht="13.8" x14ac:dyDescent="0.3"/>
    <row r="288" ht="13.8" x14ac:dyDescent="0.3"/>
    <row r="289" ht="13.8" x14ac:dyDescent="0.3"/>
    <row r="290" ht="13.8" x14ac:dyDescent="0.3"/>
    <row r="291" ht="13.8" x14ac:dyDescent="0.3"/>
    <row r="292" ht="13.8" x14ac:dyDescent="0.3"/>
    <row r="293" ht="13.8" x14ac:dyDescent="0.3"/>
    <row r="294" ht="13.8" x14ac:dyDescent="0.3"/>
    <row r="295" ht="13.8" x14ac:dyDescent="0.3"/>
    <row r="296" ht="13.8" x14ac:dyDescent="0.3"/>
    <row r="297" ht="13.8" x14ac:dyDescent="0.3"/>
    <row r="298" ht="13.8" x14ac:dyDescent="0.3"/>
    <row r="299" ht="13.8" x14ac:dyDescent="0.3"/>
    <row r="300" ht="13.8" x14ac:dyDescent="0.3"/>
    <row r="301" ht="13.8" x14ac:dyDescent="0.3"/>
    <row r="302" ht="13.8" x14ac:dyDescent="0.3"/>
    <row r="303" ht="13.8" x14ac:dyDescent="0.3"/>
    <row r="304" ht="13.8" x14ac:dyDescent="0.3"/>
    <row r="305" ht="13.8" x14ac:dyDescent="0.3"/>
    <row r="306" ht="13.8" x14ac:dyDescent="0.3"/>
    <row r="307" ht="13.8" x14ac:dyDescent="0.3"/>
    <row r="308" ht="13.8" x14ac:dyDescent="0.3"/>
    <row r="309" ht="13.8" x14ac:dyDescent="0.3"/>
    <row r="310" ht="13.8" x14ac:dyDescent="0.3"/>
    <row r="311" ht="13.8" x14ac:dyDescent="0.3"/>
    <row r="312" ht="13.8" x14ac:dyDescent="0.3"/>
    <row r="313" ht="13.8" x14ac:dyDescent="0.3"/>
    <row r="314" ht="13.8" x14ac:dyDescent="0.3"/>
    <row r="315" ht="13.8" x14ac:dyDescent="0.3"/>
    <row r="316" ht="13.8" x14ac:dyDescent="0.3"/>
    <row r="317" ht="13.8" x14ac:dyDescent="0.3"/>
    <row r="318" ht="13.8" x14ac:dyDescent="0.3"/>
    <row r="319" ht="13.8" x14ac:dyDescent="0.3"/>
    <row r="320" ht="13.8" x14ac:dyDescent="0.3"/>
    <row r="321" ht="13.8" x14ac:dyDescent="0.3"/>
    <row r="322" ht="13.8" x14ac:dyDescent="0.3"/>
    <row r="323" ht="13.8" x14ac:dyDescent="0.3"/>
    <row r="324" ht="13.8" x14ac:dyDescent="0.3"/>
    <row r="325" ht="13.8" x14ac:dyDescent="0.3"/>
    <row r="326" ht="13.8" x14ac:dyDescent="0.3"/>
    <row r="327" ht="13.8" x14ac:dyDescent="0.3"/>
    <row r="328" ht="13.8" x14ac:dyDescent="0.3"/>
    <row r="329" ht="13.8" x14ac:dyDescent="0.3"/>
    <row r="330" ht="13.8" x14ac:dyDescent="0.3"/>
    <row r="331" ht="13.8" x14ac:dyDescent="0.3"/>
    <row r="332" ht="13.8" x14ac:dyDescent="0.3"/>
    <row r="333" ht="13.8" x14ac:dyDescent="0.3"/>
    <row r="334" ht="13.8" x14ac:dyDescent="0.3"/>
    <row r="335" ht="13.8" x14ac:dyDescent="0.3"/>
    <row r="336" ht="13.8" x14ac:dyDescent="0.3"/>
    <row r="337" ht="13.8" x14ac:dyDescent="0.3"/>
    <row r="338" ht="13.8" x14ac:dyDescent="0.3"/>
    <row r="339" ht="13.8" x14ac:dyDescent="0.3"/>
    <row r="340" ht="13.8" x14ac:dyDescent="0.3"/>
    <row r="341" ht="13.8" x14ac:dyDescent="0.3"/>
    <row r="342" ht="13.8" x14ac:dyDescent="0.3"/>
    <row r="343" ht="13.8" x14ac:dyDescent="0.3"/>
    <row r="344" ht="13.8" x14ac:dyDescent="0.3"/>
    <row r="345" ht="13.8" x14ac:dyDescent="0.3"/>
    <row r="346" ht="13.8" x14ac:dyDescent="0.3"/>
    <row r="347" ht="13.8" x14ac:dyDescent="0.3"/>
    <row r="348" ht="13.8" x14ac:dyDescent="0.3"/>
    <row r="349" ht="13.8" x14ac:dyDescent="0.3"/>
    <row r="350" ht="13.8" x14ac:dyDescent="0.3"/>
    <row r="351" ht="13.8" x14ac:dyDescent="0.3"/>
    <row r="352" ht="13.8" x14ac:dyDescent="0.3"/>
    <row r="353" ht="13.8" x14ac:dyDescent="0.3"/>
    <row r="354" ht="13.8" x14ac:dyDescent="0.3"/>
    <row r="355" ht="13.8" x14ac:dyDescent="0.3"/>
    <row r="356" ht="13.8" x14ac:dyDescent="0.3"/>
    <row r="357" ht="13.8" x14ac:dyDescent="0.3"/>
    <row r="358" ht="13.8" x14ac:dyDescent="0.3"/>
    <row r="359" ht="13.8" x14ac:dyDescent="0.3"/>
    <row r="360" ht="13.8" x14ac:dyDescent="0.3"/>
    <row r="361" ht="13.8" x14ac:dyDescent="0.3"/>
    <row r="362" ht="13.8" x14ac:dyDescent="0.3"/>
    <row r="363" ht="13.8" x14ac:dyDescent="0.3"/>
    <row r="364" ht="13.8" x14ac:dyDescent="0.3"/>
    <row r="365" ht="13.8" x14ac:dyDescent="0.3"/>
    <row r="366" ht="13.8" x14ac:dyDescent="0.3"/>
    <row r="367" ht="13.8" x14ac:dyDescent="0.3"/>
    <row r="368" ht="13.8" x14ac:dyDescent="0.3"/>
    <row r="369" ht="13.8" x14ac:dyDescent="0.3"/>
    <row r="370" ht="13.8" x14ac:dyDescent="0.3"/>
    <row r="371" ht="13.8" x14ac:dyDescent="0.3"/>
    <row r="372" ht="13.8" x14ac:dyDescent="0.3"/>
    <row r="373" ht="13.8" x14ac:dyDescent="0.3"/>
    <row r="374" ht="13.8" x14ac:dyDescent="0.3"/>
    <row r="375" ht="13.8" x14ac:dyDescent="0.3"/>
    <row r="376" ht="13.8" x14ac:dyDescent="0.3"/>
    <row r="377" ht="13.8" x14ac:dyDescent="0.3"/>
    <row r="378" ht="13.8" x14ac:dyDescent="0.3"/>
    <row r="379" ht="13.8" x14ac:dyDescent="0.3"/>
    <row r="380" ht="13.8" x14ac:dyDescent="0.3"/>
    <row r="381" ht="13.8" x14ac:dyDescent="0.3"/>
    <row r="382" ht="13.8" x14ac:dyDescent="0.3"/>
    <row r="383" ht="13.8" x14ac:dyDescent="0.3"/>
    <row r="384" ht="13.8" x14ac:dyDescent="0.3"/>
    <row r="385" ht="13.8" x14ac:dyDescent="0.3"/>
    <row r="386" ht="13.8" x14ac:dyDescent="0.3"/>
    <row r="387" ht="13.8" x14ac:dyDescent="0.3"/>
    <row r="388" ht="13.8" x14ac:dyDescent="0.3"/>
    <row r="389" ht="13.8" x14ac:dyDescent="0.3"/>
    <row r="390" ht="13.8" x14ac:dyDescent="0.3"/>
    <row r="391" ht="13.8" x14ac:dyDescent="0.3"/>
    <row r="392" ht="13.8" x14ac:dyDescent="0.3"/>
    <row r="393" ht="13.8" x14ac:dyDescent="0.3"/>
    <row r="394" ht="13.8" x14ac:dyDescent="0.3"/>
    <row r="395" ht="13.8" x14ac:dyDescent="0.3"/>
    <row r="396" ht="13.8" x14ac:dyDescent="0.3"/>
    <row r="397" ht="13.8" x14ac:dyDescent="0.3"/>
    <row r="398" ht="13.8" x14ac:dyDescent="0.3"/>
    <row r="399" ht="13.8" x14ac:dyDescent="0.3"/>
    <row r="400" ht="13.8" x14ac:dyDescent="0.3"/>
    <row r="401" ht="13.8" x14ac:dyDescent="0.3"/>
    <row r="402" ht="13.8" x14ac:dyDescent="0.3"/>
    <row r="403" ht="13.8" x14ac:dyDescent="0.3"/>
    <row r="404" ht="13.8" x14ac:dyDescent="0.3"/>
    <row r="405" ht="13.8" x14ac:dyDescent="0.3"/>
    <row r="406" ht="13.8" x14ac:dyDescent="0.3"/>
    <row r="407" ht="13.8" x14ac:dyDescent="0.3"/>
    <row r="408" ht="13.8" x14ac:dyDescent="0.3"/>
    <row r="409" ht="13.8" x14ac:dyDescent="0.3"/>
    <row r="410" ht="13.8" x14ac:dyDescent="0.3"/>
    <row r="411" ht="13.8" x14ac:dyDescent="0.3"/>
    <row r="412" ht="13.8" x14ac:dyDescent="0.3"/>
    <row r="413" ht="13.8" x14ac:dyDescent="0.3"/>
    <row r="414" ht="13.8" x14ac:dyDescent="0.3"/>
    <row r="415" ht="13.8" x14ac:dyDescent="0.3"/>
    <row r="416" ht="13.8" x14ac:dyDescent="0.3"/>
    <row r="417" ht="13.8" x14ac:dyDescent="0.3"/>
    <row r="418" ht="13.8" x14ac:dyDescent="0.3"/>
    <row r="419" ht="13.8" x14ac:dyDescent="0.3"/>
    <row r="420" ht="13.8" x14ac:dyDescent="0.3"/>
    <row r="421" ht="13.8" x14ac:dyDescent="0.3"/>
    <row r="422" ht="13.8" x14ac:dyDescent="0.3"/>
    <row r="423" ht="13.8" x14ac:dyDescent="0.3"/>
    <row r="424" ht="13.8" x14ac:dyDescent="0.3"/>
    <row r="425" ht="13.8" x14ac:dyDescent="0.3"/>
    <row r="426" ht="13.8" x14ac:dyDescent="0.3"/>
    <row r="427" ht="13.8" x14ac:dyDescent="0.3"/>
    <row r="428" ht="13.8" x14ac:dyDescent="0.3"/>
    <row r="429" ht="13.8" x14ac:dyDescent="0.3"/>
    <row r="430" ht="13.8" x14ac:dyDescent="0.3"/>
    <row r="431" ht="13.8" x14ac:dyDescent="0.3"/>
    <row r="432" ht="13.8" x14ac:dyDescent="0.3"/>
    <row r="433" ht="13.8" x14ac:dyDescent="0.3"/>
    <row r="434" ht="13.8" x14ac:dyDescent="0.3"/>
    <row r="435" ht="13.8" x14ac:dyDescent="0.3"/>
    <row r="436" ht="13.8" x14ac:dyDescent="0.3"/>
    <row r="437" ht="13.8" x14ac:dyDescent="0.3"/>
    <row r="438" ht="13.8" x14ac:dyDescent="0.3"/>
    <row r="439" ht="13.8" x14ac:dyDescent="0.3"/>
    <row r="440" ht="13.8" x14ac:dyDescent="0.3"/>
    <row r="441" ht="13.8" x14ac:dyDescent="0.3"/>
    <row r="442" ht="13.8" x14ac:dyDescent="0.3"/>
    <row r="443" ht="13.8" x14ac:dyDescent="0.3"/>
    <row r="444" ht="13.8" x14ac:dyDescent="0.3"/>
    <row r="445" ht="13.8" x14ac:dyDescent="0.3"/>
    <row r="446" ht="13.8" x14ac:dyDescent="0.3"/>
    <row r="447" ht="13.8" x14ac:dyDescent="0.3"/>
    <row r="448" ht="13.8" x14ac:dyDescent="0.3"/>
    <row r="449" ht="13.8" x14ac:dyDescent="0.3"/>
    <row r="450" ht="13.8" x14ac:dyDescent="0.3"/>
    <row r="451" ht="13.8" x14ac:dyDescent="0.3"/>
    <row r="452" ht="13.8" x14ac:dyDescent="0.3"/>
    <row r="453" ht="13.8" x14ac:dyDescent="0.3"/>
    <row r="454" ht="13.8" x14ac:dyDescent="0.3"/>
    <row r="455" ht="13.8" x14ac:dyDescent="0.3"/>
    <row r="456" ht="13.8" x14ac:dyDescent="0.3"/>
    <row r="457" ht="13.8" x14ac:dyDescent="0.3"/>
    <row r="458" ht="13.8" x14ac:dyDescent="0.3"/>
    <row r="459" ht="13.8" x14ac:dyDescent="0.3"/>
    <row r="460" ht="13.8" x14ac:dyDescent="0.3"/>
    <row r="461" ht="13.8" x14ac:dyDescent="0.3"/>
    <row r="462" ht="13.8" x14ac:dyDescent="0.3"/>
    <row r="463" ht="13.8" x14ac:dyDescent="0.3"/>
    <row r="464" ht="13.8" x14ac:dyDescent="0.3"/>
    <row r="465" ht="13.8" x14ac:dyDescent="0.3"/>
    <row r="466" ht="13.8" x14ac:dyDescent="0.3"/>
    <row r="467" ht="13.8" x14ac:dyDescent="0.3"/>
    <row r="468" ht="13.8" x14ac:dyDescent="0.3"/>
    <row r="469" ht="13.8" x14ac:dyDescent="0.3"/>
    <row r="470" ht="13.8" x14ac:dyDescent="0.3"/>
    <row r="471" ht="13.8" x14ac:dyDescent="0.3"/>
    <row r="472" ht="13.8" x14ac:dyDescent="0.3"/>
    <row r="473" ht="13.8" x14ac:dyDescent="0.3"/>
    <row r="474" ht="13.8" x14ac:dyDescent="0.3"/>
    <row r="475" ht="13.8" x14ac:dyDescent="0.3"/>
    <row r="476" ht="13.8" x14ac:dyDescent="0.3"/>
    <row r="477" ht="13.8" x14ac:dyDescent="0.3"/>
    <row r="478" ht="13.8" x14ac:dyDescent="0.3"/>
    <row r="479" ht="13.8" x14ac:dyDescent="0.3"/>
    <row r="480" ht="13.8" x14ac:dyDescent="0.3"/>
    <row r="481" ht="13.8" x14ac:dyDescent="0.3"/>
    <row r="482" ht="13.8" x14ac:dyDescent="0.3"/>
    <row r="483" ht="13.8" x14ac:dyDescent="0.3"/>
    <row r="484" ht="13.8" x14ac:dyDescent="0.3"/>
    <row r="485" ht="13.8" x14ac:dyDescent="0.3"/>
    <row r="486" ht="13.8" x14ac:dyDescent="0.3"/>
    <row r="487" ht="13.8" x14ac:dyDescent="0.3"/>
    <row r="488" ht="13.8" x14ac:dyDescent="0.3"/>
    <row r="489" ht="13.8" x14ac:dyDescent="0.3"/>
    <row r="490" ht="13.8" x14ac:dyDescent="0.3"/>
    <row r="491" ht="13.8" x14ac:dyDescent="0.3"/>
    <row r="492" ht="13.8" x14ac:dyDescent="0.3"/>
    <row r="493" ht="13.8" x14ac:dyDescent="0.3"/>
    <row r="494" ht="13.8" x14ac:dyDescent="0.3"/>
    <row r="495" ht="13.8" x14ac:dyDescent="0.3"/>
    <row r="496" ht="13.8" x14ac:dyDescent="0.3"/>
    <row r="497" ht="13.8" x14ac:dyDescent="0.3"/>
    <row r="498" ht="13.8" x14ac:dyDescent="0.3"/>
    <row r="499" ht="13.8" x14ac:dyDescent="0.3"/>
    <row r="500" ht="13.8" x14ac:dyDescent="0.3"/>
    <row r="501" ht="13.8" x14ac:dyDescent="0.3"/>
    <row r="502" ht="13.8" x14ac:dyDescent="0.3"/>
    <row r="503" ht="13.8" x14ac:dyDescent="0.3"/>
    <row r="504" ht="13.8" x14ac:dyDescent="0.3"/>
    <row r="505" ht="13.8" x14ac:dyDescent="0.3"/>
    <row r="506" ht="13.8" x14ac:dyDescent="0.3"/>
    <row r="507" ht="13.8" x14ac:dyDescent="0.3"/>
    <row r="508" ht="13.8" x14ac:dyDescent="0.3"/>
    <row r="509" ht="13.8" x14ac:dyDescent="0.3"/>
    <row r="510" ht="13.8" x14ac:dyDescent="0.3"/>
    <row r="511" ht="13.8" x14ac:dyDescent="0.3"/>
    <row r="512" ht="13.8" x14ac:dyDescent="0.3"/>
    <row r="513" ht="13.8" x14ac:dyDescent="0.3"/>
    <row r="514" ht="13.8" x14ac:dyDescent="0.3"/>
    <row r="515" ht="13.8" x14ac:dyDescent="0.3"/>
    <row r="516" ht="13.8" x14ac:dyDescent="0.3"/>
    <row r="517" ht="13.8" x14ac:dyDescent="0.3"/>
    <row r="518" ht="13.8" x14ac:dyDescent="0.3"/>
    <row r="519" ht="13.8" x14ac:dyDescent="0.3"/>
    <row r="520" ht="13.8" x14ac:dyDescent="0.3"/>
    <row r="521" ht="13.8" x14ac:dyDescent="0.3"/>
    <row r="522" ht="13.8" x14ac:dyDescent="0.3"/>
    <row r="523" ht="13.8" x14ac:dyDescent="0.3"/>
    <row r="524" ht="13.8" x14ac:dyDescent="0.3"/>
    <row r="525" ht="13.8" x14ac:dyDescent="0.3"/>
    <row r="526" ht="13.8" x14ac:dyDescent="0.3"/>
    <row r="527" ht="13.8" x14ac:dyDescent="0.3"/>
    <row r="528" ht="13.8" x14ac:dyDescent="0.3"/>
    <row r="529" ht="13.8" x14ac:dyDescent="0.3"/>
    <row r="530" ht="13.8" x14ac:dyDescent="0.3"/>
    <row r="531" ht="13.8" x14ac:dyDescent="0.3"/>
    <row r="532" ht="13.8" x14ac:dyDescent="0.3"/>
    <row r="533" ht="13.8" x14ac:dyDescent="0.3"/>
    <row r="534" ht="13.8" x14ac:dyDescent="0.3"/>
    <row r="535" ht="13.8" x14ac:dyDescent="0.3"/>
    <row r="536" ht="13.8" x14ac:dyDescent="0.3"/>
    <row r="537" ht="13.8" x14ac:dyDescent="0.3"/>
    <row r="538" ht="13.8" x14ac:dyDescent="0.3"/>
    <row r="539" ht="13.8" x14ac:dyDescent="0.3"/>
    <row r="540" ht="13.8" x14ac:dyDescent="0.3"/>
    <row r="541" ht="13.8" x14ac:dyDescent="0.3"/>
    <row r="542" ht="13.8" x14ac:dyDescent="0.3"/>
    <row r="543" ht="13.8" x14ac:dyDescent="0.3"/>
    <row r="544" ht="13.8" x14ac:dyDescent="0.3"/>
    <row r="545" ht="13.8" x14ac:dyDescent="0.3"/>
    <row r="546" ht="13.8" x14ac:dyDescent="0.3"/>
    <row r="547" ht="13.8" x14ac:dyDescent="0.3"/>
    <row r="548" ht="13.8" x14ac:dyDescent="0.3"/>
    <row r="549" ht="13.8" x14ac:dyDescent="0.3"/>
    <row r="550" ht="13.8" x14ac:dyDescent="0.3"/>
    <row r="551" ht="13.8" x14ac:dyDescent="0.3"/>
    <row r="552" ht="13.8" x14ac:dyDescent="0.3"/>
    <row r="553" ht="13.8" x14ac:dyDescent="0.3"/>
    <row r="554" ht="13.8" x14ac:dyDescent="0.3"/>
    <row r="555" ht="13.8" x14ac:dyDescent="0.3"/>
    <row r="556" ht="13.8" x14ac:dyDescent="0.3"/>
    <row r="557" ht="13.8" x14ac:dyDescent="0.3"/>
    <row r="558" ht="13.8" x14ac:dyDescent="0.3"/>
    <row r="559" ht="13.8" x14ac:dyDescent="0.3"/>
    <row r="560" ht="13.8" x14ac:dyDescent="0.3"/>
    <row r="561" ht="13.8" x14ac:dyDescent="0.3"/>
    <row r="562" ht="13.8" x14ac:dyDescent="0.3"/>
    <row r="563" ht="13.8" x14ac:dyDescent="0.3"/>
    <row r="564" ht="13.8" x14ac:dyDescent="0.3"/>
    <row r="565" ht="13.8" x14ac:dyDescent="0.3"/>
    <row r="566" ht="13.8" x14ac:dyDescent="0.3"/>
    <row r="567" ht="13.8" x14ac:dyDescent="0.3"/>
    <row r="568" ht="13.8" x14ac:dyDescent="0.3"/>
    <row r="569" ht="13.8" x14ac:dyDescent="0.3"/>
    <row r="570" ht="13.8" x14ac:dyDescent="0.3"/>
    <row r="571" ht="13.8" x14ac:dyDescent="0.3"/>
    <row r="572" ht="13.8" x14ac:dyDescent="0.3"/>
    <row r="573" ht="13.8" x14ac:dyDescent="0.3"/>
    <row r="574" ht="13.8" x14ac:dyDescent="0.3"/>
    <row r="575" ht="13.8" x14ac:dyDescent="0.3"/>
    <row r="576" ht="13.8" x14ac:dyDescent="0.3"/>
    <row r="577" ht="13.8" x14ac:dyDescent="0.3"/>
    <row r="578" ht="13.8" x14ac:dyDescent="0.3"/>
    <row r="579" ht="13.8" x14ac:dyDescent="0.3"/>
    <row r="580" ht="13.8" x14ac:dyDescent="0.3"/>
    <row r="581" ht="13.8" x14ac:dyDescent="0.3"/>
    <row r="582" ht="13.8" x14ac:dyDescent="0.3"/>
    <row r="583" ht="13.8" x14ac:dyDescent="0.3"/>
    <row r="584" ht="13.8" x14ac:dyDescent="0.3"/>
    <row r="585" ht="13.8" x14ac:dyDescent="0.3"/>
    <row r="586" ht="13.8" x14ac:dyDescent="0.3"/>
    <row r="587" ht="13.8" x14ac:dyDescent="0.3"/>
    <row r="588" ht="13.8" x14ac:dyDescent="0.3"/>
    <row r="589" ht="13.8" x14ac:dyDescent="0.3"/>
    <row r="590" ht="13.8" x14ac:dyDescent="0.3"/>
    <row r="591" ht="13.8" x14ac:dyDescent="0.3"/>
    <row r="592" ht="13.8" x14ac:dyDescent="0.3"/>
    <row r="593" ht="13.8" x14ac:dyDescent="0.3"/>
    <row r="594" ht="13.8" x14ac:dyDescent="0.3"/>
    <row r="595" ht="13.8" x14ac:dyDescent="0.3"/>
    <row r="596" ht="13.8" x14ac:dyDescent="0.3"/>
    <row r="597" ht="13.8" x14ac:dyDescent="0.3"/>
    <row r="598" ht="13.8" x14ac:dyDescent="0.3"/>
    <row r="599" ht="13.8" x14ac:dyDescent="0.3"/>
    <row r="600" ht="13.8" x14ac:dyDescent="0.3"/>
    <row r="601" ht="13.8" x14ac:dyDescent="0.3"/>
    <row r="602" ht="13.8" x14ac:dyDescent="0.3"/>
    <row r="603" ht="13.8" x14ac:dyDescent="0.3"/>
    <row r="604" ht="13.8" x14ac:dyDescent="0.3"/>
    <row r="605" ht="13.8" x14ac:dyDescent="0.3"/>
    <row r="606" ht="13.8" x14ac:dyDescent="0.3"/>
    <row r="607" ht="13.8" x14ac:dyDescent="0.3"/>
    <row r="608" ht="13.8" x14ac:dyDescent="0.3"/>
    <row r="609" ht="13.8" x14ac:dyDescent="0.3"/>
    <row r="610" ht="13.8" x14ac:dyDescent="0.3"/>
    <row r="611" ht="13.8" x14ac:dyDescent="0.3"/>
    <row r="612" ht="13.8" x14ac:dyDescent="0.3"/>
    <row r="613" ht="13.8" x14ac:dyDescent="0.3"/>
    <row r="614" ht="13.8" x14ac:dyDescent="0.3"/>
    <row r="615" ht="13.8" x14ac:dyDescent="0.3"/>
    <row r="616" ht="13.8" x14ac:dyDescent="0.3"/>
    <row r="617" ht="13.8" x14ac:dyDescent="0.3"/>
    <row r="618" ht="13.8" x14ac:dyDescent="0.3"/>
    <row r="619" ht="13.8" x14ac:dyDescent="0.3"/>
    <row r="620" ht="13.8" x14ac:dyDescent="0.3"/>
    <row r="621" ht="13.8" x14ac:dyDescent="0.3"/>
    <row r="622" ht="13.8" x14ac:dyDescent="0.3"/>
    <row r="623" ht="13.8" x14ac:dyDescent="0.3"/>
    <row r="624" ht="13.8" x14ac:dyDescent="0.3"/>
    <row r="625" ht="13.8" x14ac:dyDescent="0.3"/>
    <row r="626" ht="13.8" x14ac:dyDescent="0.3"/>
    <row r="627" ht="13.8" x14ac:dyDescent="0.3"/>
    <row r="628" ht="13.8" x14ac:dyDescent="0.3"/>
    <row r="629" ht="13.8" x14ac:dyDescent="0.3"/>
    <row r="630" ht="13.8" x14ac:dyDescent="0.3"/>
    <row r="631" ht="13.8" x14ac:dyDescent="0.3"/>
    <row r="632" ht="13.8" x14ac:dyDescent="0.3"/>
    <row r="633" ht="13.8" x14ac:dyDescent="0.3"/>
    <row r="634" ht="13.8" x14ac:dyDescent="0.3"/>
    <row r="635" ht="13.8" x14ac:dyDescent="0.3"/>
    <row r="636" ht="13.8" x14ac:dyDescent="0.3"/>
    <row r="637" ht="13.8" x14ac:dyDescent="0.3"/>
    <row r="638" ht="13.8" x14ac:dyDescent="0.3"/>
    <row r="639" ht="13.8" x14ac:dyDescent="0.3"/>
    <row r="640" ht="13.8" x14ac:dyDescent="0.3"/>
    <row r="641" ht="13.8" x14ac:dyDescent="0.3"/>
    <row r="642" ht="13.8" x14ac:dyDescent="0.3"/>
    <row r="643" ht="13.8" x14ac:dyDescent="0.3"/>
    <row r="644" ht="13.8" x14ac:dyDescent="0.3"/>
    <row r="645" ht="13.8" x14ac:dyDescent="0.3"/>
    <row r="646" ht="13.8" x14ac:dyDescent="0.3"/>
    <row r="647" ht="13.8" x14ac:dyDescent="0.3"/>
    <row r="648" ht="13.8" x14ac:dyDescent="0.3"/>
    <row r="649" ht="13.8" x14ac:dyDescent="0.3"/>
    <row r="650" ht="13.8" x14ac:dyDescent="0.3"/>
    <row r="651" ht="13.8" x14ac:dyDescent="0.3"/>
    <row r="652" ht="13.8" x14ac:dyDescent="0.3"/>
    <row r="653" ht="13.8" x14ac:dyDescent="0.3"/>
    <row r="654" ht="13.8" x14ac:dyDescent="0.3"/>
    <row r="655" ht="13.8" x14ac:dyDescent="0.3"/>
    <row r="656" ht="13.8" x14ac:dyDescent="0.3"/>
    <row r="657" ht="13.8" x14ac:dyDescent="0.3"/>
    <row r="658" ht="13.8" x14ac:dyDescent="0.3"/>
    <row r="659" ht="13.8" x14ac:dyDescent="0.3"/>
    <row r="660" ht="13.8" x14ac:dyDescent="0.3"/>
    <row r="661" ht="13.8" x14ac:dyDescent="0.3"/>
    <row r="662" ht="13.8" x14ac:dyDescent="0.3"/>
    <row r="663" ht="13.8" x14ac:dyDescent="0.3"/>
    <row r="664" ht="13.8" x14ac:dyDescent="0.3"/>
    <row r="665" ht="13.8" x14ac:dyDescent="0.3"/>
    <row r="666" ht="13.8" x14ac:dyDescent="0.3"/>
    <row r="667" ht="13.8" x14ac:dyDescent="0.3"/>
    <row r="668" ht="13.8" x14ac:dyDescent="0.3"/>
    <row r="669" ht="13.8" x14ac:dyDescent="0.3"/>
    <row r="670" ht="13.8" x14ac:dyDescent="0.3"/>
    <row r="671" ht="13.8" x14ac:dyDescent="0.3"/>
    <row r="672" ht="13.8" x14ac:dyDescent="0.3"/>
    <row r="673" ht="13.8" x14ac:dyDescent="0.3"/>
    <row r="674" ht="13.8" x14ac:dyDescent="0.3"/>
    <row r="675" ht="13.8" x14ac:dyDescent="0.3"/>
    <row r="676" ht="13.8" x14ac:dyDescent="0.3"/>
    <row r="677" ht="13.8" x14ac:dyDescent="0.3"/>
    <row r="678" ht="13.8" x14ac:dyDescent="0.3"/>
    <row r="679" ht="13.8" x14ac:dyDescent="0.3"/>
    <row r="680" ht="13.8" x14ac:dyDescent="0.3"/>
    <row r="681" ht="13.8" x14ac:dyDescent="0.3"/>
    <row r="682" ht="13.8" x14ac:dyDescent="0.3"/>
    <row r="683" ht="13.8" x14ac:dyDescent="0.3"/>
    <row r="684" ht="13.8" x14ac:dyDescent="0.3"/>
    <row r="685" ht="13.8" x14ac:dyDescent="0.3"/>
    <row r="686" ht="13.8" x14ac:dyDescent="0.3"/>
    <row r="687" ht="13.8" x14ac:dyDescent="0.3"/>
    <row r="688" ht="13.8" x14ac:dyDescent="0.3"/>
    <row r="689" ht="13.8" x14ac:dyDescent="0.3"/>
    <row r="690" ht="13.8" x14ac:dyDescent="0.3"/>
    <row r="691" ht="13.8" x14ac:dyDescent="0.3"/>
    <row r="692" ht="13.8" x14ac:dyDescent="0.3"/>
    <row r="693" ht="13.8" x14ac:dyDescent="0.3"/>
    <row r="694" ht="13.8" x14ac:dyDescent="0.3"/>
    <row r="695" ht="13.8" x14ac:dyDescent="0.3"/>
    <row r="696" ht="13.8" x14ac:dyDescent="0.3"/>
    <row r="697" ht="13.8" x14ac:dyDescent="0.3"/>
    <row r="698" ht="13.8" x14ac:dyDescent="0.3"/>
    <row r="699" ht="13.8" x14ac:dyDescent="0.3"/>
    <row r="700" ht="13.8" x14ac:dyDescent="0.3"/>
    <row r="701" ht="13.8" x14ac:dyDescent="0.3"/>
    <row r="702" ht="13.8" x14ac:dyDescent="0.3"/>
    <row r="703" ht="13.8" x14ac:dyDescent="0.3"/>
    <row r="704" ht="13.8" x14ac:dyDescent="0.3"/>
    <row r="705" ht="13.8" x14ac:dyDescent="0.3"/>
    <row r="706" ht="13.8" x14ac:dyDescent="0.3"/>
    <row r="707" ht="13.8" x14ac:dyDescent="0.3"/>
    <row r="708" ht="13.8" x14ac:dyDescent="0.3"/>
    <row r="709" ht="13.8" x14ac:dyDescent="0.3"/>
    <row r="710" ht="13.8" x14ac:dyDescent="0.3"/>
    <row r="711" ht="13.8" x14ac:dyDescent="0.3"/>
    <row r="712" ht="13.8" x14ac:dyDescent="0.3"/>
    <row r="713" ht="13.8" x14ac:dyDescent="0.3"/>
    <row r="714" ht="13.8" x14ac:dyDescent="0.3"/>
    <row r="715" ht="13.8" x14ac:dyDescent="0.3"/>
    <row r="716" ht="13.8" x14ac:dyDescent="0.3"/>
    <row r="717" ht="13.8" x14ac:dyDescent="0.3"/>
    <row r="718" ht="13.8" x14ac:dyDescent="0.3"/>
    <row r="719" ht="13.8" x14ac:dyDescent="0.3"/>
    <row r="720" ht="13.8" x14ac:dyDescent="0.3"/>
    <row r="721" ht="13.8" x14ac:dyDescent="0.3"/>
    <row r="722" ht="13.8" x14ac:dyDescent="0.3"/>
    <row r="723" ht="13.8" x14ac:dyDescent="0.3"/>
    <row r="724" ht="13.8" x14ac:dyDescent="0.3"/>
    <row r="725" ht="13.8" x14ac:dyDescent="0.3"/>
    <row r="726" ht="13.8" x14ac:dyDescent="0.3"/>
    <row r="727" ht="13.8" x14ac:dyDescent="0.3"/>
    <row r="728" ht="13.8" x14ac:dyDescent="0.3"/>
    <row r="729" ht="13.8" x14ac:dyDescent="0.3"/>
    <row r="730" ht="13.8" x14ac:dyDescent="0.3"/>
    <row r="731" ht="13.8" x14ac:dyDescent="0.3"/>
    <row r="732" ht="13.8" x14ac:dyDescent="0.3"/>
    <row r="733" ht="13.8" x14ac:dyDescent="0.3"/>
    <row r="734" ht="13.8" x14ac:dyDescent="0.3"/>
    <row r="735" ht="13.8" x14ac:dyDescent="0.3"/>
    <row r="736" ht="13.8" x14ac:dyDescent="0.3"/>
    <row r="737" ht="13.8" x14ac:dyDescent="0.3"/>
    <row r="738" ht="13.8" x14ac:dyDescent="0.3"/>
    <row r="739" ht="13.8" x14ac:dyDescent="0.3"/>
    <row r="740" ht="13.8" x14ac:dyDescent="0.3"/>
    <row r="741" ht="13.8" x14ac:dyDescent="0.3"/>
    <row r="742" ht="13.8" x14ac:dyDescent="0.3"/>
    <row r="743" ht="13.8" x14ac:dyDescent="0.3"/>
    <row r="744" ht="13.8" x14ac:dyDescent="0.3"/>
    <row r="745" ht="13.8" x14ac:dyDescent="0.3"/>
    <row r="746" ht="13.8" x14ac:dyDescent="0.3"/>
    <row r="747" ht="13.8" x14ac:dyDescent="0.3"/>
    <row r="748" ht="13.8" x14ac:dyDescent="0.3"/>
    <row r="749" ht="13.8" x14ac:dyDescent="0.3"/>
    <row r="750" ht="13.8" x14ac:dyDescent="0.3"/>
    <row r="751" ht="13.8" x14ac:dyDescent="0.3"/>
    <row r="752" ht="13.8" x14ac:dyDescent="0.3"/>
    <row r="753" ht="13.8" x14ac:dyDescent="0.3"/>
    <row r="754" ht="13.8" x14ac:dyDescent="0.3"/>
    <row r="755" ht="13.8" x14ac:dyDescent="0.3"/>
    <row r="756" ht="13.8" x14ac:dyDescent="0.3"/>
    <row r="757" ht="13.8" x14ac:dyDescent="0.3"/>
    <row r="758" ht="13.8" x14ac:dyDescent="0.3"/>
    <row r="759" ht="13.8" x14ac:dyDescent="0.3"/>
    <row r="760" ht="13.8" x14ac:dyDescent="0.3"/>
    <row r="761" ht="13.8" x14ac:dyDescent="0.3"/>
    <row r="762" ht="13.8" x14ac:dyDescent="0.3"/>
    <row r="763" ht="13.8" x14ac:dyDescent="0.3"/>
    <row r="764" ht="13.8" x14ac:dyDescent="0.3"/>
    <row r="765" ht="13.8" x14ac:dyDescent="0.3"/>
    <row r="766" ht="13.8" x14ac:dyDescent="0.3"/>
    <row r="767" ht="13.8" x14ac:dyDescent="0.3"/>
    <row r="768" ht="13.8" x14ac:dyDescent="0.3"/>
    <row r="769" ht="13.8" x14ac:dyDescent="0.3"/>
    <row r="770" ht="13.8" x14ac:dyDescent="0.3"/>
    <row r="771" ht="13.8" x14ac:dyDescent="0.3"/>
    <row r="772" ht="13.8" x14ac:dyDescent="0.3"/>
    <row r="773" ht="13.8" x14ac:dyDescent="0.3"/>
    <row r="774" ht="13.8" x14ac:dyDescent="0.3"/>
    <row r="775" ht="13.8" x14ac:dyDescent="0.3"/>
    <row r="776" ht="13.8" x14ac:dyDescent="0.3"/>
    <row r="777" ht="13.8" x14ac:dyDescent="0.3"/>
    <row r="778" ht="13.8" x14ac:dyDescent="0.3"/>
    <row r="779" ht="13.8" x14ac:dyDescent="0.3"/>
    <row r="780" ht="13.8" x14ac:dyDescent="0.3"/>
    <row r="781" ht="13.8" x14ac:dyDescent="0.3"/>
    <row r="782" ht="13.8" x14ac:dyDescent="0.3"/>
    <row r="783" ht="13.8" x14ac:dyDescent="0.3"/>
    <row r="784" ht="13.8" x14ac:dyDescent="0.3"/>
    <row r="785" ht="13.8" x14ac:dyDescent="0.3"/>
    <row r="786" ht="13.8" x14ac:dyDescent="0.3"/>
    <row r="787" ht="13.8" x14ac:dyDescent="0.3"/>
    <row r="788" ht="13.8" x14ac:dyDescent="0.3"/>
    <row r="789" ht="13.8" x14ac:dyDescent="0.3"/>
    <row r="790" ht="13.8" x14ac:dyDescent="0.3"/>
    <row r="791" ht="13.8" x14ac:dyDescent="0.3"/>
    <row r="792" ht="13.8" x14ac:dyDescent="0.3"/>
    <row r="793" ht="13.8" x14ac:dyDescent="0.3"/>
    <row r="794" ht="13.8" x14ac:dyDescent="0.3"/>
    <row r="795" ht="13.8" x14ac:dyDescent="0.3"/>
    <row r="796" ht="13.8" x14ac:dyDescent="0.3"/>
    <row r="797" ht="13.8" x14ac:dyDescent="0.3"/>
    <row r="798" ht="13.8" x14ac:dyDescent="0.3"/>
    <row r="799" ht="13.8" x14ac:dyDescent="0.3"/>
    <row r="800" ht="13.8" x14ac:dyDescent="0.3"/>
    <row r="801" ht="13.8" x14ac:dyDescent="0.3"/>
    <row r="802" ht="13.8" x14ac:dyDescent="0.3"/>
    <row r="803" ht="13.8" x14ac:dyDescent="0.3"/>
    <row r="804" ht="13.8" x14ac:dyDescent="0.3"/>
    <row r="805" ht="13.8" x14ac:dyDescent="0.3"/>
    <row r="806" ht="13.8" x14ac:dyDescent="0.3"/>
    <row r="807" ht="13.8" x14ac:dyDescent="0.3"/>
    <row r="808" ht="13.8" x14ac:dyDescent="0.3"/>
    <row r="809" ht="13.8" x14ac:dyDescent="0.3"/>
    <row r="810" ht="13.8" x14ac:dyDescent="0.3"/>
    <row r="811" ht="13.8" x14ac:dyDescent="0.3"/>
    <row r="812" ht="13.8" x14ac:dyDescent="0.3"/>
    <row r="813" ht="13.8" x14ac:dyDescent="0.3"/>
    <row r="814" ht="13.8" x14ac:dyDescent="0.3"/>
    <row r="815" ht="13.8" x14ac:dyDescent="0.3"/>
    <row r="816" ht="13.8" x14ac:dyDescent="0.3"/>
    <row r="817" ht="13.8" x14ac:dyDescent="0.3"/>
    <row r="818" ht="13.8" x14ac:dyDescent="0.3"/>
    <row r="819" ht="13.8" x14ac:dyDescent="0.3"/>
    <row r="820" ht="13.8" x14ac:dyDescent="0.3"/>
    <row r="821" ht="13.8" x14ac:dyDescent="0.3"/>
    <row r="822" ht="13.8" x14ac:dyDescent="0.3"/>
    <row r="823" ht="13.8" x14ac:dyDescent="0.3"/>
    <row r="824" ht="13.8" x14ac:dyDescent="0.3"/>
    <row r="825" ht="13.8" x14ac:dyDescent="0.3"/>
    <row r="826" ht="13.8" x14ac:dyDescent="0.3"/>
    <row r="827" ht="13.8" x14ac:dyDescent="0.3"/>
    <row r="828" ht="13.8" x14ac:dyDescent="0.3"/>
    <row r="829" ht="13.8" x14ac:dyDescent="0.3"/>
    <row r="830" ht="13.8" x14ac:dyDescent="0.3"/>
    <row r="831" ht="13.8" x14ac:dyDescent="0.3"/>
    <row r="832" ht="13.8" x14ac:dyDescent="0.3"/>
    <row r="833" ht="13.8" x14ac:dyDescent="0.3"/>
    <row r="834" ht="13.8" x14ac:dyDescent="0.3"/>
    <row r="835" ht="13.8" x14ac:dyDescent="0.3"/>
    <row r="836" ht="13.8" x14ac:dyDescent="0.3"/>
    <row r="837" ht="13.8" x14ac:dyDescent="0.3"/>
    <row r="838" ht="13.8" x14ac:dyDescent="0.3"/>
    <row r="839" ht="13.8" x14ac:dyDescent="0.3"/>
    <row r="840" ht="13.8" x14ac:dyDescent="0.3"/>
    <row r="841" ht="13.8" x14ac:dyDescent="0.3"/>
    <row r="842" ht="13.8" x14ac:dyDescent="0.3"/>
    <row r="843" ht="13.8" x14ac:dyDescent="0.3"/>
    <row r="844" ht="13.8" x14ac:dyDescent="0.3"/>
    <row r="845" ht="13.8" x14ac:dyDescent="0.3"/>
    <row r="846" ht="13.8" x14ac:dyDescent="0.3"/>
    <row r="847" ht="13.8" x14ac:dyDescent="0.3"/>
    <row r="848" ht="13.8" x14ac:dyDescent="0.3"/>
    <row r="849" ht="13.8" x14ac:dyDescent="0.3"/>
    <row r="850" ht="13.8" x14ac:dyDescent="0.3"/>
    <row r="851" ht="13.8" x14ac:dyDescent="0.3"/>
    <row r="852" ht="13.8" x14ac:dyDescent="0.3"/>
    <row r="853" ht="13.8" x14ac:dyDescent="0.3"/>
    <row r="854" ht="13.8" x14ac:dyDescent="0.3"/>
    <row r="855" ht="13.8" x14ac:dyDescent="0.3"/>
    <row r="856" ht="13.8" x14ac:dyDescent="0.3"/>
    <row r="857" ht="13.8" x14ac:dyDescent="0.3"/>
    <row r="858" ht="13.8" x14ac:dyDescent="0.3"/>
    <row r="859" ht="13.8" x14ac:dyDescent="0.3"/>
    <row r="860" ht="13.8" x14ac:dyDescent="0.3"/>
    <row r="861" ht="13.8" x14ac:dyDescent="0.3"/>
    <row r="862" ht="13.8" x14ac:dyDescent="0.3"/>
    <row r="863" ht="13.8" x14ac:dyDescent="0.3"/>
    <row r="864" ht="13.8" x14ac:dyDescent="0.3"/>
    <row r="865" ht="13.8" x14ac:dyDescent="0.3"/>
    <row r="866" ht="13.8" x14ac:dyDescent="0.3"/>
    <row r="867" ht="13.8" x14ac:dyDescent="0.3"/>
    <row r="868" ht="13.8" x14ac:dyDescent="0.3"/>
    <row r="869" ht="13.8" x14ac:dyDescent="0.3"/>
    <row r="870" ht="13.8" x14ac:dyDescent="0.3"/>
    <row r="871" ht="13.8" x14ac:dyDescent="0.3"/>
    <row r="872" ht="13.8" x14ac:dyDescent="0.3"/>
    <row r="873" ht="13.8" x14ac:dyDescent="0.3"/>
    <row r="874" ht="13.8" x14ac:dyDescent="0.3"/>
    <row r="875" ht="13.8" x14ac:dyDescent="0.3"/>
    <row r="876" ht="13.8" x14ac:dyDescent="0.3"/>
    <row r="877" ht="13.8" x14ac:dyDescent="0.3"/>
    <row r="878" ht="13.8" x14ac:dyDescent="0.3"/>
    <row r="879" ht="13.8" x14ac:dyDescent="0.3"/>
    <row r="880" ht="13.8" x14ac:dyDescent="0.3"/>
    <row r="881" ht="13.8" x14ac:dyDescent="0.3"/>
    <row r="882" ht="13.8" x14ac:dyDescent="0.3"/>
    <row r="883" ht="13.8" x14ac:dyDescent="0.3"/>
    <row r="884" ht="13.8" x14ac:dyDescent="0.3"/>
    <row r="885" ht="13.8" x14ac:dyDescent="0.3"/>
    <row r="886" ht="13.8" x14ac:dyDescent="0.3"/>
    <row r="887" ht="13.8" x14ac:dyDescent="0.3"/>
    <row r="888" ht="13.8" x14ac:dyDescent="0.3"/>
    <row r="889" ht="13.8" x14ac:dyDescent="0.3"/>
    <row r="890" ht="13.8" x14ac:dyDescent="0.3"/>
    <row r="891" ht="13.8" x14ac:dyDescent="0.3"/>
    <row r="892" ht="13.8" x14ac:dyDescent="0.3"/>
    <row r="893" ht="13.8" x14ac:dyDescent="0.3"/>
    <row r="894" ht="13.8" x14ac:dyDescent="0.3"/>
    <row r="895" ht="13.8" x14ac:dyDescent="0.3"/>
    <row r="896" ht="13.8" x14ac:dyDescent="0.3"/>
    <row r="897" ht="13.8" x14ac:dyDescent="0.3"/>
    <row r="898" ht="13.8" x14ac:dyDescent="0.3"/>
    <row r="899" ht="13.8" x14ac:dyDescent="0.3"/>
    <row r="900" ht="13.8" x14ac:dyDescent="0.3"/>
    <row r="901" ht="13.8" x14ac:dyDescent="0.3"/>
    <row r="902" ht="13.8" x14ac:dyDescent="0.3"/>
    <row r="903" ht="13.8" x14ac:dyDescent="0.3"/>
    <row r="904" ht="13.8" x14ac:dyDescent="0.3"/>
    <row r="905" ht="13.8" x14ac:dyDescent="0.3"/>
    <row r="906" ht="13.8" x14ac:dyDescent="0.3"/>
    <row r="907" ht="13.8" x14ac:dyDescent="0.3"/>
    <row r="908" ht="13.8" x14ac:dyDescent="0.3"/>
    <row r="909" ht="13.8" x14ac:dyDescent="0.3"/>
    <row r="910" ht="13.8" x14ac:dyDescent="0.3"/>
    <row r="911" ht="13.8" x14ac:dyDescent="0.3"/>
    <row r="912" ht="13.8" x14ac:dyDescent="0.3"/>
    <row r="913" ht="13.8" x14ac:dyDescent="0.3"/>
    <row r="914" ht="13.8" x14ac:dyDescent="0.3"/>
    <row r="915" ht="13.8" x14ac:dyDescent="0.3"/>
    <row r="916" ht="13.8" x14ac:dyDescent="0.3"/>
    <row r="917" ht="13.8" x14ac:dyDescent="0.3"/>
    <row r="918" ht="13.8" x14ac:dyDescent="0.3"/>
    <row r="919" ht="13.8" x14ac:dyDescent="0.3"/>
    <row r="920" ht="13.8" x14ac:dyDescent="0.3"/>
    <row r="921" ht="13.8" x14ac:dyDescent="0.3"/>
    <row r="922" ht="13.8" x14ac:dyDescent="0.3"/>
    <row r="923" ht="13.8" x14ac:dyDescent="0.3"/>
    <row r="924" ht="13.8" x14ac:dyDescent="0.3"/>
    <row r="925" ht="13.8" x14ac:dyDescent="0.3"/>
    <row r="926" ht="13.8" x14ac:dyDescent="0.3"/>
    <row r="927" ht="13.8" x14ac:dyDescent="0.3"/>
    <row r="928" ht="13.8" x14ac:dyDescent="0.3"/>
    <row r="929" ht="13.8" x14ac:dyDescent="0.3"/>
    <row r="930" ht="13.8" x14ac:dyDescent="0.3"/>
    <row r="931" ht="13.8" x14ac:dyDescent="0.3"/>
    <row r="932" ht="13.8" x14ac:dyDescent="0.3"/>
    <row r="933" ht="13.8" x14ac:dyDescent="0.3"/>
    <row r="934" ht="13.8" x14ac:dyDescent="0.3"/>
    <row r="935" ht="13.8" x14ac:dyDescent="0.3"/>
    <row r="936" ht="13.8" x14ac:dyDescent="0.3"/>
    <row r="937" ht="13.8" x14ac:dyDescent="0.3"/>
    <row r="938" ht="13.8" x14ac:dyDescent="0.3"/>
    <row r="939" ht="13.8" x14ac:dyDescent="0.3"/>
    <row r="940" ht="13.8" x14ac:dyDescent="0.3"/>
    <row r="941" ht="13.8" x14ac:dyDescent="0.3"/>
    <row r="942" ht="13.8" x14ac:dyDescent="0.3"/>
    <row r="943" ht="13.8" x14ac:dyDescent="0.3"/>
    <row r="944" ht="13.8" x14ac:dyDescent="0.3"/>
    <row r="945" ht="13.8" x14ac:dyDescent="0.3"/>
    <row r="946" ht="13.8" x14ac:dyDescent="0.3"/>
    <row r="947" ht="13.8" x14ac:dyDescent="0.3"/>
    <row r="948" ht="13.8" x14ac:dyDescent="0.3"/>
    <row r="949" ht="13.8" x14ac:dyDescent="0.3"/>
    <row r="950" ht="13.8" x14ac:dyDescent="0.3"/>
    <row r="951" ht="13.8" x14ac:dyDescent="0.3"/>
    <row r="952" ht="13.8" x14ac:dyDescent="0.3"/>
    <row r="953" ht="13.8" x14ac:dyDescent="0.3"/>
    <row r="954" ht="13.8" x14ac:dyDescent="0.3"/>
    <row r="955" ht="13.8" x14ac:dyDescent="0.3"/>
    <row r="956" ht="13.8" x14ac:dyDescent="0.3"/>
    <row r="957" ht="13.8" x14ac:dyDescent="0.3"/>
    <row r="958" ht="13.8" x14ac:dyDescent="0.3"/>
    <row r="959" ht="13.8" x14ac:dyDescent="0.3"/>
    <row r="960" ht="13.8" x14ac:dyDescent="0.3"/>
    <row r="961" ht="13.8" x14ac:dyDescent="0.3"/>
    <row r="962" ht="13.8" x14ac:dyDescent="0.3"/>
    <row r="963" ht="13.8" x14ac:dyDescent="0.3"/>
    <row r="964" ht="13.8" x14ac:dyDescent="0.3"/>
    <row r="965" ht="13.8" x14ac:dyDescent="0.3"/>
    <row r="966" ht="13.8" x14ac:dyDescent="0.3"/>
    <row r="967" ht="13.8" x14ac:dyDescent="0.3"/>
    <row r="968" ht="13.8" x14ac:dyDescent="0.3"/>
    <row r="969" ht="13.8" x14ac:dyDescent="0.3"/>
    <row r="970" ht="13.8" x14ac:dyDescent="0.3"/>
    <row r="971" ht="13.8" x14ac:dyDescent="0.3"/>
    <row r="972" ht="13.8" x14ac:dyDescent="0.3"/>
    <row r="973" ht="13.8" x14ac:dyDescent="0.3"/>
    <row r="974" ht="13.8" x14ac:dyDescent="0.3"/>
    <row r="975" ht="13.8" x14ac:dyDescent="0.3"/>
    <row r="976" ht="13.8" x14ac:dyDescent="0.3"/>
    <row r="977" ht="13.8" x14ac:dyDescent="0.3"/>
    <row r="978" ht="13.8" x14ac:dyDescent="0.3"/>
    <row r="979" ht="13.8" x14ac:dyDescent="0.3"/>
    <row r="980" ht="13.8" x14ac:dyDescent="0.3"/>
    <row r="981" ht="13.8" x14ac:dyDescent="0.3"/>
    <row r="982" ht="13.8" x14ac:dyDescent="0.3"/>
    <row r="983" ht="13.8" x14ac:dyDescent="0.3"/>
    <row r="984" ht="13.8" x14ac:dyDescent="0.3"/>
    <row r="985" ht="13.8" x14ac:dyDescent="0.3"/>
    <row r="986" ht="13.8" x14ac:dyDescent="0.3"/>
    <row r="987" ht="13.8" x14ac:dyDescent="0.3"/>
    <row r="988" ht="13.8" x14ac:dyDescent="0.3"/>
    <row r="989" ht="13.8" x14ac:dyDescent="0.3"/>
    <row r="990" ht="13.8" x14ac:dyDescent="0.3"/>
    <row r="991" ht="13.8" x14ac:dyDescent="0.3"/>
    <row r="992" ht="13.8" x14ac:dyDescent="0.3"/>
    <row r="993" ht="13.8" x14ac:dyDescent="0.3"/>
    <row r="994" ht="13.8" x14ac:dyDescent="0.3"/>
    <row r="995" ht="13.8" x14ac:dyDescent="0.3"/>
    <row r="996" ht="13.8" x14ac:dyDescent="0.3"/>
    <row r="997" ht="13.8" x14ac:dyDescent="0.3"/>
    <row r="998" ht="13.8" x14ac:dyDescent="0.3"/>
    <row r="999" ht="13.8" x14ac:dyDescent="0.3"/>
    <row r="1000" ht="13.8" x14ac:dyDescent="0.3"/>
    <row r="1001" ht="13.8" x14ac:dyDescent="0.3"/>
    <row r="1002" ht="13.8" x14ac:dyDescent="0.3"/>
    <row r="1003" ht="13.8" x14ac:dyDescent="0.3"/>
    <row r="1004" ht="13.8" x14ac:dyDescent="0.3"/>
    <row r="1005" ht="13.8" x14ac:dyDescent="0.3"/>
    <row r="1006" ht="13.8" x14ac:dyDescent="0.3"/>
    <row r="1007" ht="13.8" x14ac:dyDescent="0.3"/>
    <row r="1008" ht="13.8" x14ac:dyDescent="0.3"/>
    <row r="1009" ht="13.8" x14ac:dyDescent="0.3"/>
    <row r="1010" ht="13.8" x14ac:dyDescent="0.3"/>
    <row r="1011" ht="13.8" x14ac:dyDescent="0.3"/>
    <row r="1012" ht="13.8" x14ac:dyDescent="0.3"/>
    <row r="1013" ht="13.8" x14ac:dyDescent="0.3"/>
    <row r="1014" ht="13.8" x14ac:dyDescent="0.3"/>
    <row r="1015" ht="13.8" x14ac:dyDescent="0.3"/>
    <row r="1016" ht="13.8" x14ac:dyDescent="0.3"/>
    <row r="1017" ht="13.8" x14ac:dyDescent="0.3"/>
    <row r="1018" ht="13.8" x14ac:dyDescent="0.3"/>
    <row r="1019" ht="13.8" x14ac:dyDescent="0.3"/>
    <row r="1020" ht="13.8" x14ac:dyDescent="0.3"/>
    <row r="1021" ht="13.8" x14ac:dyDescent="0.3"/>
    <row r="1022" ht="13.8" x14ac:dyDescent="0.3"/>
    <row r="1023" ht="13.8" x14ac:dyDescent="0.3"/>
    <row r="1024" ht="13.8" x14ac:dyDescent="0.3"/>
    <row r="1025" ht="13.8" x14ac:dyDescent="0.3"/>
    <row r="1026" ht="13.8" x14ac:dyDescent="0.3"/>
    <row r="1027" ht="13.8" x14ac:dyDescent="0.3"/>
    <row r="1028" ht="13.8" x14ac:dyDescent="0.3"/>
    <row r="1029" ht="13.8" x14ac:dyDescent="0.3"/>
    <row r="1030" ht="13.8" x14ac:dyDescent="0.3"/>
    <row r="1031" ht="13.8" x14ac:dyDescent="0.3"/>
    <row r="1032" ht="13.8" x14ac:dyDescent="0.3"/>
    <row r="1033" ht="13.8" x14ac:dyDescent="0.3"/>
    <row r="1034" ht="13.8" x14ac:dyDescent="0.3"/>
    <row r="1035" ht="13.8" x14ac:dyDescent="0.3"/>
    <row r="1036" ht="13.8" x14ac:dyDescent="0.3"/>
    <row r="1037" ht="13.8" x14ac:dyDescent="0.3"/>
    <row r="1038" ht="13.8" x14ac:dyDescent="0.3"/>
    <row r="1039" ht="13.8" x14ac:dyDescent="0.3"/>
    <row r="1040" ht="13.8" x14ac:dyDescent="0.3"/>
    <row r="1041" ht="13.8" x14ac:dyDescent="0.3"/>
    <row r="1042" ht="13.8" x14ac:dyDescent="0.3"/>
    <row r="1043" ht="13.8" x14ac:dyDescent="0.3"/>
    <row r="1044" ht="13.8" x14ac:dyDescent="0.3"/>
    <row r="1045" ht="13.8" x14ac:dyDescent="0.3"/>
    <row r="1046" ht="13.8" x14ac:dyDescent="0.3"/>
    <row r="1047" ht="13.8" x14ac:dyDescent="0.3"/>
    <row r="1048" ht="13.8" x14ac:dyDescent="0.3"/>
    <row r="1049" ht="13.8" x14ac:dyDescent="0.3"/>
    <row r="1050" ht="13.8" x14ac:dyDescent="0.3"/>
    <row r="1051" ht="13.8" x14ac:dyDescent="0.3"/>
    <row r="1052" ht="13.8" x14ac:dyDescent="0.3"/>
    <row r="1053" ht="13.8" x14ac:dyDescent="0.3"/>
    <row r="1054" ht="13.8" x14ac:dyDescent="0.3"/>
    <row r="1055" ht="13.8" x14ac:dyDescent="0.3"/>
    <row r="1056" ht="13.8" x14ac:dyDescent="0.3"/>
    <row r="1057" ht="13.8" x14ac:dyDescent="0.3"/>
    <row r="1058" ht="13.8" x14ac:dyDescent="0.3"/>
    <row r="1059" ht="13.8" x14ac:dyDescent="0.3"/>
    <row r="1060" ht="13.8" x14ac:dyDescent="0.3"/>
    <row r="1061" ht="13.8" x14ac:dyDescent="0.3"/>
    <row r="1062" ht="13.8" x14ac:dyDescent="0.3"/>
    <row r="1063" ht="13.8" x14ac:dyDescent="0.3"/>
    <row r="1064" ht="13.8" x14ac:dyDescent="0.3"/>
    <row r="1065" ht="13.8" x14ac:dyDescent="0.3"/>
    <row r="1066" ht="13.8" x14ac:dyDescent="0.3"/>
    <row r="1067" ht="13.8" x14ac:dyDescent="0.3"/>
    <row r="1068" ht="13.8" x14ac:dyDescent="0.3"/>
    <row r="1069" ht="13.8" x14ac:dyDescent="0.3"/>
    <row r="1070" ht="13.8" x14ac:dyDescent="0.3"/>
    <row r="1071" ht="13.8" x14ac:dyDescent="0.3"/>
    <row r="1072" ht="13.8" x14ac:dyDescent="0.3"/>
    <row r="1073" ht="13.8" x14ac:dyDescent="0.3"/>
    <row r="1074" ht="13.8" x14ac:dyDescent="0.3"/>
    <row r="1075" ht="13.8" x14ac:dyDescent="0.3"/>
    <row r="1076" ht="13.8" x14ac:dyDescent="0.3"/>
    <row r="1077" ht="13.8" x14ac:dyDescent="0.3"/>
    <row r="1078" ht="13.8" x14ac:dyDescent="0.3"/>
    <row r="1079" ht="13.8" x14ac:dyDescent="0.3"/>
    <row r="1080" ht="13.8" x14ac:dyDescent="0.3"/>
    <row r="1081" ht="13.8" x14ac:dyDescent="0.3"/>
    <row r="1082" ht="13.8" x14ac:dyDescent="0.3"/>
    <row r="1083" ht="13.8" x14ac:dyDescent="0.3"/>
    <row r="1084" ht="13.8" x14ac:dyDescent="0.3"/>
    <row r="1085" ht="13.8" x14ac:dyDescent="0.3"/>
    <row r="1086" ht="13.8" x14ac:dyDescent="0.3"/>
    <row r="1087" ht="13.8" x14ac:dyDescent="0.3"/>
    <row r="1088" ht="13.8" x14ac:dyDescent="0.3"/>
    <row r="1089" ht="13.8" x14ac:dyDescent="0.3"/>
    <row r="1090" ht="13.8" x14ac:dyDescent="0.3"/>
    <row r="1091" ht="13.8" x14ac:dyDescent="0.3"/>
    <row r="1092" ht="13.8" x14ac:dyDescent="0.3"/>
    <row r="1093" ht="13.8" x14ac:dyDescent="0.3"/>
    <row r="1094" ht="13.8" x14ac:dyDescent="0.3"/>
    <row r="1095" ht="13.8" x14ac:dyDescent="0.3"/>
    <row r="1096" ht="13.8" x14ac:dyDescent="0.3"/>
    <row r="1097" ht="13.8" x14ac:dyDescent="0.3"/>
    <row r="1098" ht="13.8" x14ac:dyDescent="0.3"/>
    <row r="1099" ht="13.8" x14ac:dyDescent="0.3"/>
    <row r="1100" ht="13.8" x14ac:dyDescent="0.3"/>
    <row r="1101" ht="13.8" x14ac:dyDescent="0.3"/>
    <row r="1102" ht="13.8" x14ac:dyDescent="0.3"/>
    <row r="1103" ht="13.8" x14ac:dyDescent="0.3"/>
    <row r="1104" ht="13.8" x14ac:dyDescent="0.3"/>
    <row r="1105" ht="13.8" x14ac:dyDescent="0.3"/>
    <row r="1106" ht="13.8" x14ac:dyDescent="0.3"/>
    <row r="1107" ht="13.8" x14ac:dyDescent="0.3"/>
    <row r="1108" ht="13.8" x14ac:dyDescent="0.3"/>
    <row r="1109" ht="13.8" x14ac:dyDescent="0.3"/>
    <row r="1110" ht="13.8" x14ac:dyDescent="0.3"/>
    <row r="1111" ht="13.8" x14ac:dyDescent="0.3"/>
    <row r="1112" ht="13.8" x14ac:dyDescent="0.3"/>
    <row r="1113" ht="13.8" x14ac:dyDescent="0.3"/>
    <row r="1114" ht="13.8" x14ac:dyDescent="0.3"/>
    <row r="1115" ht="13.8" x14ac:dyDescent="0.3"/>
    <row r="1116" ht="13.8" x14ac:dyDescent="0.3"/>
    <row r="1117" ht="13.8" x14ac:dyDescent="0.3"/>
    <row r="1118" ht="13.8" x14ac:dyDescent="0.3"/>
    <row r="1119" ht="13.8" x14ac:dyDescent="0.3"/>
    <row r="1120" ht="13.8" x14ac:dyDescent="0.3"/>
    <row r="1121" ht="13.8" x14ac:dyDescent="0.3"/>
    <row r="1122" ht="13.8" x14ac:dyDescent="0.3"/>
    <row r="1123" ht="13.8" x14ac:dyDescent="0.3"/>
    <row r="1124" ht="13.8" x14ac:dyDescent="0.3"/>
    <row r="1125" ht="13.8" x14ac:dyDescent="0.3"/>
    <row r="1126" ht="13.8" x14ac:dyDescent="0.3"/>
    <row r="1127" ht="13.8" x14ac:dyDescent="0.3"/>
    <row r="1128" ht="13.8" x14ac:dyDescent="0.3"/>
    <row r="1129" ht="13.8" x14ac:dyDescent="0.3"/>
    <row r="1130" ht="13.8" x14ac:dyDescent="0.3"/>
    <row r="1131" ht="13.8" x14ac:dyDescent="0.3"/>
    <row r="1132" ht="13.8" x14ac:dyDescent="0.3"/>
    <row r="1133" ht="13.8" x14ac:dyDescent="0.3"/>
    <row r="1134" ht="13.8" x14ac:dyDescent="0.3"/>
    <row r="1135" ht="13.8" x14ac:dyDescent="0.3"/>
    <row r="1136" ht="13.8" x14ac:dyDescent="0.3"/>
    <row r="1137" ht="13.8" x14ac:dyDescent="0.3"/>
    <row r="1138" ht="13.8" x14ac:dyDescent="0.3"/>
    <row r="1139" ht="13.8" x14ac:dyDescent="0.3"/>
    <row r="1140" ht="13.8" x14ac:dyDescent="0.3"/>
    <row r="1141" ht="13.8" x14ac:dyDescent="0.3"/>
    <row r="1142" ht="13.8" x14ac:dyDescent="0.3"/>
    <row r="1143" ht="13.8" x14ac:dyDescent="0.3"/>
    <row r="1144" ht="13.8" x14ac:dyDescent="0.3"/>
    <row r="1145" ht="13.8" x14ac:dyDescent="0.3"/>
    <row r="1146" ht="13.8" x14ac:dyDescent="0.3"/>
    <row r="1147" ht="13.8" x14ac:dyDescent="0.3"/>
    <row r="1148" ht="13.8" x14ac:dyDescent="0.3"/>
    <row r="1149" ht="13.8" x14ac:dyDescent="0.3"/>
    <row r="1150" ht="13.8" x14ac:dyDescent="0.3"/>
    <row r="1151" ht="13.8" x14ac:dyDescent="0.3"/>
    <row r="1152" ht="13.8" x14ac:dyDescent="0.3"/>
    <row r="1153" ht="13.8" x14ac:dyDescent="0.3"/>
    <row r="1154" ht="13.8" x14ac:dyDescent="0.3"/>
    <row r="1155" ht="13.8" x14ac:dyDescent="0.3"/>
    <row r="1156" ht="13.8" x14ac:dyDescent="0.3"/>
    <row r="1157" ht="13.8" x14ac:dyDescent="0.3"/>
    <row r="1158" ht="13.8" x14ac:dyDescent="0.3"/>
    <row r="1159" ht="13.8" x14ac:dyDescent="0.3"/>
    <row r="1160" ht="13.8" x14ac:dyDescent="0.3"/>
    <row r="1161" ht="13.8" x14ac:dyDescent="0.3"/>
    <row r="1162" ht="13.8" x14ac:dyDescent="0.3"/>
    <row r="1163" ht="13.8" x14ac:dyDescent="0.3"/>
    <row r="1164" ht="13.8" x14ac:dyDescent="0.3"/>
    <row r="1165" ht="13.8" x14ac:dyDescent="0.3"/>
    <row r="1166" ht="13.8" x14ac:dyDescent="0.3"/>
    <row r="1167" ht="13.8" x14ac:dyDescent="0.3"/>
    <row r="1168" ht="13.8" x14ac:dyDescent="0.3"/>
    <row r="1169" ht="13.8" x14ac:dyDescent="0.3"/>
    <row r="1170" ht="13.8" x14ac:dyDescent="0.3"/>
    <row r="1171" ht="13.8" x14ac:dyDescent="0.3"/>
    <row r="1172" ht="13.8" x14ac:dyDescent="0.3"/>
    <row r="1173" ht="13.8" x14ac:dyDescent="0.3"/>
    <row r="1174" ht="13.8" x14ac:dyDescent="0.3"/>
    <row r="1175" ht="13.8" x14ac:dyDescent="0.3"/>
    <row r="1176" ht="13.8" x14ac:dyDescent="0.3"/>
    <row r="1177" ht="13.8" x14ac:dyDescent="0.3"/>
    <row r="1178" ht="13.8" x14ac:dyDescent="0.3"/>
    <row r="1179" ht="13.8" x14ac:dyDescent="0.3"/>
    <row r="1180" ht="13.8" x14ac:dyDescent="0.3"/>
    <row r="1181" ht="13.8" x14ac:dyDescent="0.3"/>
    <row r="1182" ht="13.8" x14ac:dyDescent="0.3"/>
    <row r="1183" ht="13.8" x14ac:dyDescent="0.3"/>
    <row r="1184" ht="13.8" x14ac:dyDescent="0.3"/>
    <row r="1185" ht="13.8" x14ac:dyDescent="0.3"/>
    <row r="1186" ht="13.8" x14ac:dyDescent="0.3"/>
    <row r="1187" ht="13.8" x14ac:dyDescent="0.3"/>
    <row r="1188" ht="13.8" x14ac:dyDescent="0.3"/>
    <row r="1189" ht="13.8" x14ac:dyDescent="0.3"/>
    <row r="1190" ht="13.8" x14ac:dyDescent="0.3"/>
    <row r="1191" ht="13.8" x14ac:dyDescent="0.3"/>
    <row r="1192" ht="13.8" x14ac:dyDescent="0.3"/>
    <row r="1193" ht="13.8" x14ac:dyDescent="0.3"/>
    <row r="1194" ht="13.8" x14ac:dyDescent="0.3"/>
    <row r="1195" ht="13.8" x14ac:dyDescent="0.3"/>
    <row r="1196" ht="13.8" x14ac:dyDescent="0.3"/>
    <row r="1197" ht="13.8" x14ac:dyDescent="0.3"/>
    <row r="1198" ht="13.8" x14ac:dyDescent="0.3"/>
    <row r="1199" ht="13.8" x14ac:dyDescent="0.3"/>
    <row r="1200" ht="13.8" x14ac:dyDescent="0.3"/>
    <row r="1201" ht="13.8" x14ac:dyDescent="0.3"/>
    <row r="1202" ht="13.8" x14ac:dyDescent="0.3"/>
    <row r="1203" ht="13.8" x14ac:dyDescent="0.3"/>
    <row r="1204" ht="13.8" x14ac:dyDescent="0.3"/>
    <row r="1205" ht="13.8" x14ac:dyDescent="0.3"/>
    <row r="1206" ht="13.8" x14ac:dyDescent="0.3"/>
    <row r="1207" ht="13.8" x14ac:dyDescent="0.3"/>
    <row r="1208" ht="13.8" x14ac:dyDescent="0.3"/>
    <row r="1209" ht="13.8" x14ac:dyDescent="0.3"/>
    <row r="1210" ht="13.8" x14ac:dyDescent="0.3"/>
    <row r="1211" ht="13.8" x14ac:dyDescent="0.3"/>
    <row r="1212" ht="13.8" x14ac:dyDescent="0.3"/>
    <row r="1213" ht="13.8" x14ac:dyDescent="0.3"/>
    <row r="1214" ht="13.8" x14ac:dyDescent="0.3"/>
    <row r="1215" ht="13.8" x14ac:dyDescent="0.3"/>
    <row r="1216" ht="13.8" x14ac:dyDescent="0.3"/>
    <row r="1217" ht="13.8" x14ac:dyDescent="0.3"/>
    <row r="1218" ht="13.8" x14ac:dyDescent="0.3"/>
    <row r="1219" ht="13.8" x14ac:dyDescent="0.3"/>
    <row r="1220" ht="13.8" x14ac:dyDescent="0.3"/>
    <row r="1221" ht="13.8" x14ac:dyDescent="0.3"/>
    <row r="1222" ht="13.8" x14ac:dyDescent="0.3"/>
    <row r="1223" ht="13.8" x14ac:dyDescent="0.3"/>
    <row r="1224" ht="13.8" x14ac:dyDescent="0.3"/>
    <row r="1225" ht="13.8" x14ac:dyDescent="0.3"/>
    <row r="1226" ht="13.8" x14ac:dyDescent="0.3"/>
    <row r="1227" ht="13.8" x14ac:dyDescent="0.3"/>
    <row r="1228" ht="13.8" x14ac:dyDescent="0.3"/>
    <row r="1229" ht="13.8" x14ac:dyDescent="0.3"/>
    <row r="1230" ht="13.8" x14ac:dyDescent="0.3"/>
    <row r="1231" ht="13.8" x14ac:dyDescent="0.3"/>
    <row r="1232" ht="13.8" x14ac:dyDescent="0.3"/>
    <row r="1233" ht="13.8" x14ac:dyDescent="0.3"/>
    <row r="1234" ht="13.8" x14ac:dyDescent="0.3"/>
    <row r="1235" ht="13.8" x14ac:dyDescent="0.3"/>
    <row r="1236" ht="13.8" x14ac:dyDescent="0.3"/>
    <row r="1237" ht="13.8" x14ac:dyDescent="0.3"/>
    <row r="1238" ht="13.8" x14ac:dyDescent="0.3"/>
    <row r="1239" ht="13.8" x14ac:dyDescent="0.3"/>
    <row r="1240" ht="13.8" x14ac:dyDescent="0.3"/>
    <row r="1241" ht="13.8" x14ac:dyDescent="0.3"/>
    <row r="1242" ht="13.8" x14ac:dyDescent="0.3"/>
    <row r="1243" ht="13.8" x14ac:dyDescent="0.3"/>
    <row r="1244" ht="13.8" x14ac:dyDescent="0.3"/>
    <row r="1245" ht="13.8" x14ac:dyDescent="0.3"/>
    <row r="1246" ht="13.8" x14ac:dyDescent="0.3"/>
    <row r="1247" ht="13.8" x14ac:dyDescent="0.3"/>
    <row r="1248" ht="13.8" x14ac:dyDescent="0.3"/>
    <row r="1249" ht="13.8" x14ac:dyDescent="0.3"/>
    <row r="1250" ht="13.8" x14ac:dyDescent="0.3"/>
    <row r="1251" ht="13.8" x14ac:dyDescent="0.3"/>
    <row r="1252" ht="13.8" x14ac:dyDescent="0.3"/>
    <row r="1253" ht="13.8" x14ac:dyDescent="0.3"/>
    <row r="1254" ht="13.8" x14ac:dyDescent="0.3"/>
    <row r="1255" ht="13.8" x14ac:dyDescent="0.3"/>
    <row r="1256" ht="13.8" x14ac:dyDescent="0.3"/>
    <row r="1257" ht="13.8" x14ac:dyDescent="0.3"/>
    <row r="1258" ht="13.8" x14ac:dyDescent="0.3"/>
    <row r="1259" ht="13.8" x14ac:dyDescent="0.3"/>
    <row r="1260" ht="13.8" x14ac:dyDescent="0.3"/>
    <row r="1261" ht="13.8" x14ac:dyDescent="0.3"/>
    <row r="1262" ht="13.8" x14ac:dyDescent="0.3"/>
    <row r="1263" ht="13.8" x14ac:dyDescent="0.3"/>
    <row r="1264" ht="13.8" x14ac:dyDescent="0.3"/>
    <row r="1265" ht="13.8" x14ac:dyDescent="0.3"/>
    <row r="1266" ht="13.8" x14ac:dyDescent="0.3"/>
    <row r="1267" ht="13.8" x14ac:dyDescent="0.3"/>
    <row r="1268" ht="13.8" x14ac:dyDescent="0.3"/>
    <row r="1269" ht="13.8" x14ac:dyDescent="0.3"/>
    <row r="1270" ht="13.8" x14ac:dyDescent="0.3"/>
    <row r="1271" ht="13.8" x14ac:dyDescent="0.3"/>
    <row r="1272" ht="13.8" x14ac:dyDescent="0.3"/>
    <row r="1273" ht="13.8" x14ac:dyDescent="0.3"/>
    <row r="1274" ht="13.8" x14ac:dyDescent="0.3"/>
    <row r="1275" ht="13.8" x14ac:dyDescent="0.3"/>
    <row r="1276" ht="13.8" x14ac:dyDescent="0.3"/>
    <row r="1277" ht="13.8" x14ac:dyDescent="0.3"/>
    <row r="1278" ht="13.8" x14ac:dyDescent="0.3"/>
    <row r="1279" ht="13.8" x14ac:dyDescent="0.3"/>
    <row r="1280" ht="13.8" x14ac:dyDescent="0.3"/>
    <row r="1281" ht="13.8" x14ac:dyDescent="0.3"/>
    <row r="1282" ht="13.8" x14ac:dyDescent="0.3"/>
    <row r="1283" ht="13.8" x14ac:dyDescent="0.3"/>
    <row r="1284" ht="13.8" x14ac:dyDescent="0.3"/>
    <row r="1285" ht="13.8" x14ac:dyDescent="0.3"/>
    <row r="1286" ht="13.8" x14ac:dyDescent="0.3"/>
    <row r="1287" ht="13.8" x14ac:dyDescent="0.3"/>
    <row r="1288" ht="13.8" x14ac:dyDescent="0.3"/>
    <row r="1289" ht="13.8" x14ac:dyDescent="0.3"/>
    <row r="1290" ht="13.8" x14ac:dyDescent="0.3"/>
    <row r="1291" ht="13.8" x14ac:dyDescent="0.3"/>
    <row r="1292" ht="13.8" x14ac:dyDescent="0.3"/>
    <row r="1293" ht="13.8" x14ac:dyDescent="0.3"/>
    <row r="1294" ht="13.8" x14ac:dyDescent="0.3"/>
    <row r="1295" ht="13.8" x14ac:dyDescent="0.3"/>
    <row r="1296" ht="13.8" x14ac:dyDescent="0.3"/>
    <row r="1297" ht="13.8" x14ac:dyDescent="0.3"/>
    <row r="1298" ht="13.8" x14ac:dyDescent="0.3"/>
    <row r="1299" ht="13.8" x14ac:dyDescent="0.3"/>
    <row r="1300" ht="13.8" x14ac:dyDescent="0.3"/>
    <row r="1301" ht="13.8" x14ac:dyDescent="0.3"/>
    <row r="1302" ht="13.8" x14ac:dyDescent="0.3"/>
    <row r="1303" ht="13.8" x14ac:dyDescent="0.3"/>
    <row r="1304" ht="13.8" x14ac:dyDescent="0.3"/>
    <row r="1305" ht="13.8" x14ac:dyDescent="0.3"/>
    <row r="1306" ht="13.8" x14ac:dyDescent="0.3"/>
    <row r="1307" ht="13.8" x14ac:dyDescent="0.3"/>
    <row r="1308" ht="13.8" x14ac:dyDescent="0.3"/>
    <row r="1309" ht="13.8" x14ac:dyDescent="0.3"/>
    <row r="1310" ht="13.8" x14ac:dyDescent="0.3"/>
    <row r="1311" ht="13.8" x14ac:dyDescent="0.3"/>
    <row r="1312" ht="13.8" x14ac:dyDescent="0.3"/>
    <row r="1313" ht="13.8" x14ac:dyDescent="0.3"/>
    <row r="1314" ht="13.8" x14ac:dyDescent="0.3"/>
    <row r="1315" ht="13.8" x14ac:dyDescent="0.3"/>
    <row r="1316" ht="13.8" x14ac:dyDescent="0.3"/>
    <row r="1317" ht="13.8" x14ac:dyDescent="0.3"/>
    <row r="1318" ht="13.8" x14ac:dyDescent="0.3"/>
    <row r="1319" ht="13.8" x14ac:dyDescent="0.3"/>
    <row r="1320" ht="13.8" x14ac:dyDescent="0.3"/>
    <row r="1321" ht="13.8" x14ac:dyDescent="0.3"/>
    <row r="1322" ht="13.8" x14ac:dyDescent="0.3"/>
    <row r="1323" ht="13.8" x14ac:dyDescent="0.3"/>
    <row r="1324" ht="13.8" x14ac:dyDescent="0.3"/>
    <row r="1325" ht="13.8" x14ac:dyDescent="0.3"/>
    <row r="1326" ht="13.8" x14ac:dyDescent="0.3"/>
    <row r="1327" ht="13.8" x14ac:dyDescent="0.3"/>
    <row r="1328" ht="13.8" x14ac:dyDescent="0.3"/>
    <row r="1329" ht="13.8" x14ac:dyDescent="0.3"/>
    <row r="1330" ht="13.8" x14ac:dyDescent="0.3"/>
    <row r="1331" ht="13.8" x14ac:dyDescent="0.3"/>
    <row r="1332" ht="13.8" x14ac:dyDescent="0.3"/>
    <row r="1333" ht="13.8" x14ac:dyDescent="0.3"/>
    <row r="1334" ht="13.8" x14ac:dyDescent="0.3"/>
    <row r="1335" ht="13.8" x14ac:dyDescent="0.3"/>
    <row r="1336" ht="13.8" x14ac:dyDescent="0.3"/>
    <row r="1337" ht="13.8" x14ac:dyDescent="0.3"/>
    <row r="1338" ht="13.8" x14ac:dyDescent="0.3"/>
    <row r="1339" ht="13.8" x14ac:dyDescent="0.3"/>
    <row r="1340" ht="13.8" x14ac:dyDescent="0.3"/>
    <row r="1341" ht="13.8" x14ac:dyDescent="0.3"/>
    <row r="1342" ht="13.8" x14ac:dyDescent="0.3"/>
    <row r="1343" ht="13.8" x14ac:dyDescent="0.3"/>
    <row r="1344" ht="13.8" x14ac:dyDescent="0.3"/>
    <row r="1345" ht="13.8" x14ac:dyDescent="0.3"/>
    <row r="1346" ht="13.8" x14ac:dyDescent="0.3"/>
    <row r="1347" ht="13.8" x14ac:dyDescent="0.3"/>
    <row r="1348" ht="13.8" x14ac:dyDescent="0.3"/>
    <row r="1349" ht="13.8" x14ac:dyDescent="0.3"/>
    <row r="1350" ht="13.8" x14ac:dyDescent="0.3"/>
    <row r="1351" ht="13.8" x14ac:dyDescent="0.3"/>
    <row r="1352" ht="13.8" x14ac:dyDescent="0.3"/>
    <row r="1353" ht="13.8" x14ac:dyDescent="0.3"/>
    <row r="1354" ht="13.8" x14ac:dyDescent="0.3"/>
    <row r="1355" ht="13.8" x14ac:dyDescent="0.3"/>
    <row r="1356" ht="13.8" x14ac:dyDescent="0.3"/>
    <row r="1357" ht="13.8" x14ac:dyDescent="0.3"/>
    <row r="1358" ht="13.8" x14ac:dyDescent="0.3"/>
    <row r="1359" ht="13.8" x14ac:dyDescent="0.3"/>
    <row r="1360" ht="13.8" x14ac:dyDescent="0.3"/>
    <row r="1361" ht="13.8" x14ac:dyDescent="0.3"/>
    <row r="1362" ht="13.8" x14ac:dyDescent="0.3"/>
    <row r="1363" ht="13.8" x14ac:dyDescent="0.3"/>
    <row r="1364" ht="13.8" x14ac:dyDescent="0.3"/>
    <row r="1365" ht="13.8" x14ac:dyDescent="0.3"/>
    <row r="1366" ht="13.8" x14ac:dyDescent="0.3"/>
    <row r="1367" ht="13.8" x14ac:dyDescent="0.3"/>
    <row r="1368" ht="13.8" x14ac:dyDescent="0.3"/>
    <row r="1369" ht="13.8" x14ac:dyDescent="0.3"/>
    <row r="1370" ht="13.8" x14ac:dyDescent="0.3"/>
    <row r="1371" ht="13.8" x14ac:dyDescent="0.3"/>
    <row r="1372" ht="13.8" x14ac:dyDescent="0.3"/>
    <row r="1373" ht="13.8" x14ac:dyDescent="0.3"/>
    <row r="1374" ht="13.8" x14ac:dyDescent="0.3"/>
    <row r="1375" ht="13.8" x14ac:dyDescent="0.3"/>
    <row r="1376" ht="13.8" x14ac:dyDescent="0.3"/>
    <row r="1377" ht="13.8" x14ac:dyDescent="0.3"/>
    <row r="1378" ht="13.8" x14ac:dyDescent="0.3"/>
    <row r="1379" ht="13.8" x14ac:dyDescent="0.3"/>
    <row r="1380" ht="13.8" x14ac:dyDescent="0.3"/>
    <row r="1381" ht="13.8" x14ac:dyDescent="0.3"/>
    <row r="1382" ht="13.8" x14ac:dyDescent="0.3"/>
    <row r="1383" ht="13.8" x14ac:dyDescent="0.3"/>
    <row r="1384" ht="13.8" x14ac:dyDescent="0.3"/>
    <row r="1385" ht="13.8" x14ac:dyDescent="0.3"/>
    <row r="1386" ht="13.8" x14ac:dyDescent="0.3"/>
    <row r="1387" ht="13.8" x14ac:dyDescent="0.3"/>
    <row r="1388" ht="13.8" x14ac:dyDescent="0.3"/>
    <row r="1389" ht="13.8" x14ac:dyDescent="0.3"/>
    <row r="1390" ht="13.8" x14ac:dyDescent="0.3"/>
    <row r="1391" ht="13.8" x14ac:dyDescent="0.3"/>
    <row r="1392" ht="13.8" x14ac:dyDescent="0.3"/>
    <row r="1393" ht="13.8" x14ac:dyDescent="0.3"/>
    <row r="1394" ht="13.8" x14ac:dyDescent="0.3"/>
    <row r="1395" ht="13.8" x14ac:dyDescent="0.3"/>
    <row r="1396" ht="13.8" x14ac:dyDescent="0.3"/>
    <row r="1397" ht="13.8" x14ac:dyDescent="0.3"/>
    <row r="1398" ht="13.8" x14ac:dyDescent="0.3"/>
    <row r="1399" ht="13.8" x14ac:dyDescent="0.3"/>
    <row r="1400" ht="13.8" x14ac:dyDescent="0.3"/>
    <row r="1401" ht="13.8" x14ac:dyDescent="0.3"/>
    <row r="1402" ht="13.8" x14ac:dyDescent="0.3"/>
    <row r="1403" ht="13.8" x14ac:dyDescent="0.3"/>
    <row r="1404" ht="13.8" x14ac:dyDescent="0.3"/>
    <row r="1405" ht="13.8" x14ac:dyDescent="0.3"/>
    <row r="1406" ht="13.8" x14ac:dyDescent="0.3"/>
    <row r="1407" ht="13.8" x14ac:dyDescent="0.3"/>
    <row r="1408" ht="13.8" x14ac:dyDescent="0.3"/>
    <row r="1409" ht="13.8" x14ac:dyDescent="0.3"/>
    <row r="1410" ht="13.8" x14ac:dyDescent="0.3"/>
    <row r="1411" ht="13.8" x14ac:dyDescent="0.3"/>
    <row r="1412" ht="13.8" x14ac:dyDescent="0.3"/>
    <row r="1413" ht="13.8" x14ac:dyDescent="0.3"/>
    <row r="1414" ht="13.8" x14ac:dyDescent="0.3"/>
    <row r="1415" ht="13.8" x14ac:dyDescent="0.3"/>
    <row r="1416" ht="13.8" x14ac:dyDescent="0.3"/>
    <row r="1417" ht="13.8" x14ac:dyDescent="0.3"/>
    <row r="1418" ht="13.8" x14ac:dyDescent="0.3"/>
    <row r="1419" ht="13.8" x14ac:dyDescent="0.3"/>
    <row r="1420" ht="13.8" x14ac:dyDescent="0.3"/>
    <row r="1421" ht="13.8" x14ac:dyDescent="0.3"/>
    <row r="1422" ht="13.8" x14ac:dyDescent="0.3"/>
    <row r="1423" ht="13.8" x14ac:dyDescent="0.3"/>
    <row r="1424" ht="13.8" x14ac:dyDescent="0.3"/>
    <row r="1425" ht="13.8" x14ac:dyDescent="0.3"/>
    <row r="1426" ht="13.8" x14ac:dyDescent="0.3"/>
    <row r="1427" ht="13.8" x14ac:dyDescent="0.3"/>
    <row r="1428" ht="13.8" x14ac:dyDescent="0.3"/>
    <row r="1429" ht="13.8" x14ac:dyDescent="0.3"/>
    <row r="1430" ht="13.8" x14ac:dyDescent="0.3"/>
    <row r="1431" ht="13.8" x14ac:dyDescent="0.3"/>
    <row r="1432" ht="13.8" x14ac:dyDescent="0.3"/>
    <row r="1433" ht="13.8" x14ac:dyDescent="0.3"/>
    <row r="1434" ht="13.8" x14ac:dyDescent="0.3"/>
    <row r="1435" ht="13.8" x14ac:dyDescent="0.3"/>
    <row r="1436" ht="13.8" x14ac:dyDescent="0.3"/>
    <row r="1437" ht="13.8" x14ac:dyDescent="0.3"/>
    <row r="1438" ht="13.8" x14ac:dyDescent="0.3"/>
    <row r="1439" ht="13.8" x14ac:dyDescent="0.3"/>
    <row r="1440" ht="13.8" x14ac:dyDescent="0.3"/>
    <row r="1441" ht="13.8" x14ac:dyDescent="0.3"/>
    <row r="1442" ht="13.8" x14ac:dyDescent="0.3"/>
    <row r="1443" ht="13.8" x14ac:dyDescent="0.3"/>
    <row r="1444" ht="13.8" x14ac:dyDescent="0.3"/>
    <row r="1445" ht="13.8" x14ac:dyDescent="0.3"/>
    <row r="1446" ht="13.8" x14ac:dyDescent="0.3"/>
    <row r="1447" ht="13.8" x14ac:dyDescent="0.3"/>
    <row r="1448" ht="13.8" x14ac:dyDescent="0.3"/>
    <row r="1449" ht="13.8" x14ac:dyDescent="0.3"/>
    <row r="1450" ht="13.8" x14ac:dyDescent="0.3"/>
    <row r="1451" ht="13.8" x14ac:dyDescent="0.3"/>
    <row r="1452" ht="13.8" x14ac:dyDescent="0.3"/>
    <row r="1453" ht="13.8" x14ac:dyDescent="0.3"/>
    <row r="1454" ht="13.8" x14ac:dyDescent="0.3"/>
    <row r="1455" ht="13.8" x14ac:dyDescent="0.3"/>
    <row r="1456" ht="13.8" x14ac:dyDescent="0.3"/>
    <row r="1457" ht="13.8" x14ac:dyDescent="0.3"/>
    <row r="1458" ht="13.8" x14ac:dyDescent="0.3"/>
    <row r="1459" ht="13.8" x14ac:dyDescent="0.3"/>
    <row r="1460" ht="13.8" x14ac:dyDescent="0.3"/>
    <row r="1461" ht="13.8" x14ac:dyDescent="0.3"/>
    <row r="1462" ht="13.8" x14ac:dyDescent="0.3"/>
    <row r="1463" ht="13.8" x14ac:dyDescent="0.3"/>
    <row r="1464" ht="13.8" x14ac:dyDescent="0.3"/>
    <row r="1465" ht="13.8" x14ac:dyDescent="0.3"/>
    <row r="1466" ht="13.8" x14ac:dyDescent="0.3"/>
    <row r="1467" ht="13.8" x14ac:dyDescent="0.3"/>
    <row r="1468" ht="13.8" x14ac:dyDescent="0.3"/>
    <row r="1469" ht="13.8" x14ac:dyDescent="0.3"/>
    <row r="1470" ht="13.8" x14ac:dyDescent="0.3"/>
    <row r="1471" ht="13.8" x14ac:dyDescent="0.3"/>
    <row r="1472" ht="13.8" x14ac:dyDescent="0.3"/>
    <row r="1473" ht="13.8" x14ac:dyDescent="0.3"/>
    <row r="1474" ht="13.8" x14ac:dyDescent="0.3"/>
    <row r="1475" ht="13.8" x14ac:dyDescent="0.3"/>
    <row r="1476" ht="13.8" x14ac:dyDescent="0.3"/>
    <row r="1477" ht="13.8" x14ac:dyDescent="0.3"/>
    <row r="1478" ht="13.8" x14ac:dyDescent="0.3"/>
    <row r="1479" ht="13.8" x14ac:dyDescent="0.3"/>
    <row r="1480" ht="13.8" x14ac:dyDescent="0.3"/>
    <row r="1481" ht="13.8" x14ac:dyDescent="0.3"/>
    <row r="1482" ht="13.8" x14ac:dyDescent="0.3"/>
    <row r="1483" ht="13.8" x14ac:dyDescent="0.3"/>
    <row r="1484" ht="13.8" x14ac:dyDescent="0.3"/>
    <row r="1485" ht="13.8" x14ac:dyDescent="0.3"/>
    <row r="1486" ht="13.8" x14ac:dyDescent="0.3"/>
    <row r="1487" ht="13.8" x14ac:dyDescent="0.3"/>
    <row r="1488" ht="13.8" x14ac:dyDescent="0.3"/>
    <row r="1489" ht="13.8" x14ac:dyDescent="0.3"/>
    <row r="1490" ht="13.8" x14ac:dyDescent="0.3"/>
    <row r="1491" ht="13.8" x14ac:dyDescent="0.3"/>
    <row r="1492" ht="13.8" x14ac:dyDescent="0.3"/>
    <row r="1493" ht="13.8" x14ac:dyDescent="0.3"/>
    <row r="1494" ht="13.8" x14ac:dyDescent="0.3"/>
    <row r="1495" ht="13.8" x14ac:dyDescent="0.3"/>
    <row r="1496" ht="13.8" x14ac:dyDescent="0.3"/>
    <row r="1497" ht="13.8" x14ac:dyDescent="0.3"/>
    <row r="1498" ht="13.8" x14ac:dyDescent="0.3"/>
    <row r="1499" ht="13.8" x14ac:dyDescent="0.3"/>
    <row r="1500" ht="13.8" x14ac:dyDescent="0.3"/>
    <row r="1501" ht="13.8" x14ac:dyDescent="0.3"/>
    <row r="1502" ht="13.8" x14ac:dyDescent="0.3"/>
    <row r="1503" ht="13.8" x14ac:dyDescent="0.3"/>
    <row r="1504" ht="13.8" x14ac:dyDescent="0.3"/>
    <row r="1505" ht="13.8" x14ac:dyDescent="0.3"/>
    <row r="1506" ht="13.8" x14ac:dyDescent="0.3"/>
    <row r="1507" ht="13.8" x14ac:dyDescent="0.3"/>
    <row r="1508" ht="13.8" x14ac:dyDescent="0.3"/>
    <row r="1509" ht="13.8" x14ac:dyDescent="0.3"/>
    <row r="1510" ht="13.8" x14ac:dyDescent="0.3"/>
    <row r="1511" ht="13.8" x14ac:dyDescent="0.3"/>
    <row r="1512" ht="13.8" x14ac:dyDescent="0.3"/>
    <row r="1513" ht="13.8" x14ac:dyDescent="0.3"/>
    <row r="1514" ht="13.8" x14ac:dyDescent="0.3"/>
    <row r="1515" ht="13.8" x14ac:dyDescent="0.3"/>
    <row r="1516" ht="13.8" x14ac:dyDescent="0.3"/>
    <row r="1517" ht="13.8" x14ac:dyDescent="0.3"/>
    <row r="1518" ht="13.8" x14ac:dyDescent="0.3"/>
    <row r="1519" ht="13.8" x14ac:dyDescent="0.3"/>
    <row r="1520" ht="13.8" x14ac:dyDescent="0.3"/>
    <row r="1521" ht="13.8" x14ac:dyDescent="0.3"/>
    <row r="1522" ht="13.8" x14ac:dyDescent="0.3"/>
    <row r="1523" ht="13.8" x14ac:dyDescent="0.3"/>
    <row r="1524" ht="13.8" x14ac:dyDescent="0.3"/>
    <row r="1525" ht="13.8" x14ac:dyDescent="0.3"/>
    <row r="1526" ht="13.8" x14ac:dyDescent="0.3"/>
    <row r="1527" ht="13.8" x14ac:dyDescent="0.3"/>
    <row r="1528" ht="13.8" x14ac:dyDescent="0.3"/>
    <row r="1529" ht="13.8" x14ac:dyDescent="0.3"/>
    <row r="1530" ht="13.8" x14ac:dyDescent="0.3"/>
    <row r="1531" ht="13.8" x14ac:dyDescent="0.3"/>
    <row r="1532" ht="13.8" x14ac:dyDescent="0.3"/>
    <row r="1533" ht="13.8" x14ac:dyDescent="0.3"/>
    <row r="1534" ht="13.8" x14ac:dyDescent="0.3"/>
    <row r="1535" ht="13.8" x14ac:dyDescent="0.3"/>
    <row r="1536" ht="13.8" x14ac:dyDescent="0.3"/>
    <row r="1537" ht="13.8" x14ac:dyDescent="0.3"/>
    <row r="1538" ht="13.8" x14ac:dyDescent="0.3"/>
    <row r="1539" ht="13.8" x14ac:dyDescent="0.3"/>
    <row r="1540" ht="13.8" x14ac:dyDescent="0.3"/>
    <row r="1541" ht="13.8" x14ac:dyDescent="0.3"/>
    <row r="1542" ht="13.8" x14ac:dyDescent="0.3"/>
    <row r="1543" ht="13.8" x14ac:dyDescent="0.3"/>
    <row r="1544" ht="13.8" x14ac:dyDescent="0.3"/>
    <row r="1545" ht="13.8" x14ac:dyDescent="0.3"/>
    <row r="1546" ht="13.8" x14ac:dyDescent="0.3"/>
    <row r="1547" ht="13.8" x14ac:dyDescent="0.3"/>
    <row r="1548" ht="13.8" x14ac:dyDescent="0.3"/>
    <row r="1549" ht="13.8" x14ac:dyDescent="0.3"/>
    <row r="1550" ht="13.8" x14ac:dyDescent="0.3"/>
    <row r="1551" ht="13.8" x14ac:dyDescent="0.3"/>
    <row r="1552" ht="13.8" x14ac:dyDescent="0.3"/>
    <row r="1553" ht="13.8" x14ac:dyDescent="0.3"/>
    <row r="1554" ht="13.8" x14ac:dyDescent="0.3"/>
    <row r="1555" ht="13.8" x14ac:dyDescent="0.3"/>
    <row r="1556" ht="13.8" x14ac:dyDescent="0.3"/>
    <row r="1557" ht="13.8" x14ac:dyDescent="0.3"/>
    <row r="1558" ht="13.8" x14ac:dyDescent="0.3"/>
    <row r="1559" ht="13.8" x14ac:dyDescent="0.3"/>
    <row r="1560" ht="13.8" x14ac:dyDescent="0.3"/>
    <row r="1561" ht="13.8" x14ac:dyDescent="0.3"/>
    <row r="1562" ht="13.8" x14ac:dyDescent="0.3"/>
    <row r="1563" ht="13.8" x14ac:dyDescent="0.3"/>
    <row r="1564" ht="13.8" x14ac:dyDescent="0.3"/>
    <row r="1565" ht="13.8" x14ac:dyDescent="0.3"/>
    <row r="1566" ht="13.8" x14ac:dyDescent="0.3"/>
    <row r="1567" ht="13.8" x14ac:dyDescent="0.3"/>
    <row r="1568" ht="13.8" x14ac:dyDescent="0.3"/>
    <row r="1569" ht="13.8" x14ac:dyDescent="0.3"/>
    <row r="1570" ht="13.8" x14ac:dyDescent="0.3"/>
    <row r="1571" ht="13.8" x14ac:dyDescent="0.3"/>
    <row r="1572" ht="13.8" x14ac:dyDescent="0.3"/>
    <row r="1573" ht="13.8" x14ac:dyDescent="0.3"/>
    <row r="1574" ht="13.8" x14ac:dyDescent="0.3"/>
    <row r="1575" ht="13.8" x14ac:dyDescent="0.3"/>
    <row r="1576" ht="13.8" x14ac:dyDescent="0.3"/>
    <row r="1577" ht="13.8" x14ac:dyDescent="0.3"/>
    <row r="1578" ht="13.8" x14ac:dyDescent="0.3"/>
    <row r="1579" ht="13.8" x14ac:dyDescent="0.3"/>
    <row r="1580" ht="13.8" x14ac:dyDescent="0.3"/>
    <row r="1581" ht="13.8" x14ac:dyDescent="0.3"/>
    <row r="1582" ht="13.8" x14ac:dyDescent="0.3"/>
    <row r="1583" ht="13.8" x14ac:dyDescent="0.3"/>
    <row r="1584" ht="13.8" x14ac:dyDescent="0.3"/>
    <row r="1585" ht="13.8" x14ac:dyDescent="0.3"/>
    <row r="1586" ht="13.8" x14ac:dyDescent="0.3"/>
    <row r="1587" ht="13.8" x14ac:dyDescent="0.3"/>
    <row r="1588" ht="13.8" x14ac:dyDescent="0.3"/>
    <row r="1589" ht="13.8" x14ac:dyDescent="0.3"/>
    <row r="1590" ht="13.8" x14ac:dyDescent="0.3"/>
    <row r="1591" ht="13.8" x14ac:dyDescent="0.3"/>
    <row r="1592" ht="13.8" x14ac:dyDescent="0.3"/>
    <row r="1593" ht="13.8" x14ac:dyDescent="0.3"/>
    <row r="1594" ht="13.8" x14ac:dyDescent="0.3"/>
    <row r="1595" ht="13.8" x14ac:dyDescent="0.3"/>
    <row r="1596" ht="13.8" x14ac:dyDescent="0.3"/>
    <row r="1597" ht="13.8" x14ac:dyDescent="0.3"/>
    <row r="1598" ht="13.8" x14ac:dyDescent="0.3"/>
    <row r="1599" ht="13.8" x14ac:dyDescent="0.3"/>
    <row r="1600" ht="13.8" x14ac:dyDescent="0.3"/>
    <row r="1601" ht="13.8" x14ac:dyDescent="0.3"/>
    <row r="1602" ht="13.8" x14ac:dyDescent="0.3"/>
    <row r="1603" ht="13.8" x14ac:dyDescent="0.3"/>
    <row r="1604" ht="13.8" x14ac:dyDescent="0.3"/>
    <row r="1605" ht="13.8" x14ac:dyDescent="0.3"/>
    <row r="1606" ht="13.8" x14ac:dyDescent="0.3"/>
    <row r="1607" ht="13.8" x14ac:dyDescent="0.3"/>
    <row r="1608" ht="13.8" x14ac:dyDescent="0.3"/>
    <row r="1609" ht="13.8" x14ac:dyDescent="0.3"/>
    <row r="1610" ht="13.8" x14ac:dyDescent="0.3"/>
    <row r="1611" ht="13.8" x14ac:dyDescent="0.3"/>
    <row r="1612" ht="13.8" x14ac:dyDescent="0.3"/>
    <row r="1613" ht="13.8" x14ac:dyDescent="0.3"/>
    <row r="1614" ht="13.8" x14ac:dyDescent="0.3"/>
    <row r="1615" ht="13.8" x14ac:dyDescent="0.3"/>
    <row r="1616" ht="13.8" x14ac:dyDescent="0.3"/>
    <row r="1617" ht="13.8" x14ac:dyDescent="0.3"/>
    <row r="1618" ht="13.8" x14ac:dyDescent="0.3"/>
    <row r="1619" ht="13.8" x14ac:dyDescent="0.3"/>
    <row r="1620" ht="13.8" x14ac:dyDescent="0.3"/>
    <row r="1621" ht="13.8" x14ac:dyDescent="0.3"/>
    <row r="1622" ht="13.8" x14ac:dyDescent="0.3"/>
    <row r="1623" ht="13.8" x14ac:dyDescent="0.3"/>
    <row r="1624" ht="13.8" x14ac:dyDescent="0.3"/>
    <row r="1625" ht="13.8" x14ac:dyDescent="0.3"/>
    <row r="1626" ht="13.8" x14ac:dyDescent="0.3"/>
    <row r="1627" ht="13.8" x14ac:dyDescent="0.3"/>
    <row r="1628" ht="13.8" x14ac:dyDescent="0.3"/>
    <row r="1629" ht="13.8" x14ac:dyDescent="0.3"/>
    <row r="1630" ht="13.8" x14ac:dyDescent="0.3"/>
    <row r="1631" ht="13.8" x14ac:dyDescent="0.3"/>
    <row r="1632" ht="13.8" x14ac:dyDescent="0.3"/>
    <row r="1633" ht="13.8" x14ac:dyDescent="0.3"/>
    <row r="1634" ht="13.8" x14ac:dyDescent="0.3"/>
    <row r="1635" ht="13.8" x14ac:dyDescent="0.3"/>
    <row r="1636" ht="13.8" x14ac:dyDescent="0.3"/>
    <row r="1637" ht="13.8" x14ac:dyDescent="0.3"/>
    <row r="1638" ht="13.8" x14ac:dyDescent="0.3"/>
    <row r="1639" ht="13.8" x14ac:dyDescent="0.3"/>
    <row r="1640" ht="13.8" x14ac:dyDescent="0.3"/>
    <row r="1641" ht="13.8" x14ac:dyDescent="0.3"/>
    <row r="1642" ht="13.8" x14ac:dyDescent="0.3"/>
    <row r="1643" ht="13.8" x14ac:dyDescent="0.3"/>
    <row r="1644" ht="13.8" x14ac:dyDescent="0.3"/>
    <row r="1645" ht="13.8" x14ac:dyDescent="0.3"/>
    <row r="1646" ht="13.8" x14ac:dyDescent="0.3"/>
    <row r="1647" ht="13.8" x14ac:dyDescent="0.3"/>
    <row r="1648" ht="13.8" x14ac:dyDescent="0.3"/>
    <row r="1649" ht="13.8" x14ac:dyDescent="0.3"/>
    <row r="1650" ht="13.8" x14ac:dyDescent="0.3"/>
    <row r="1651" ht="13.8" x14ac:dyDescent="0.3"/>
    <row r="1652" ht="13.8" x14ac:dyDescent="0.3"/>
    <row r="1653" ht="13.8" x14ac:dyDescent="0.3"/>
    <row r="1654" ht="13.8" x14ac:dyDescent="0.3"/>
    <row r="1655" ht="13.8" x14ac:dyDescent="0.3"/>
    <row r="1656" ht="13.8" x14ac:dyDescent="0.3"/>
    <row r="1657" ht="13.8" x14ac:dyDescent="0.3"/>
    <row r="1658" ht="13.8" x14ac:dyDescent="0.3"/>
    <row r="1659" ht="13.8" x14ac:dyDescent="0.3"/>
    <row r="1660" ht="13.8" x14ac:dyDescent="0.3"/>
    <row r="1661" ht="13.8" x14ac:dyDescent="0.3"/>
    <row r="1662" ht="13.8" x14ac:dyDescent="0.3"/>
    <row r="1663" ht="13.8" x14ac:dyDescent="0.3"/>
    <row r="1664" ht="13.8" x14ac:dyDescent="0.3"/>
    <row r="1665" ht="13.8" x14ac:dyDescent="0.3"/>
    <row r="1666" ht="13.8" x14ac:dyDescent="0.3"/>
    <row r="1667" ht="13.8" x14ac:dyDescent="0.3"/>
    <row r="1668" ht="13.8" x14ac:dyDescent="0.3"/>
    <row r="1669" ht="13.8" x14ac:dyDescent="0.3"/>
    <row r="1670" ht="13.8" x14ac:dyDescent="0.3"/>
    <row r="1671" ht="13.8" x14ac:dyDescent="0.3"/>
    <row r="1672" ht="13.8" x14ac:dyDescent="0.3"/>
    <row r="1673" ht="13.8" x14ac:dyDescent="0.3"/>
    <row r="1674" ht="13.8" x14ac:dyDescent="0.3"/>
    <row r="1675" ht="13.8" x14ac:dyDescent="0.3"/>
    <row r="1676" ht="13.8" x14ac:dyDescent="0.3"/>
    <row r="1677" ht="13.8" x14ac:dyDescent="0.3"/>
    <row r="1678" ht="13.8" x14ac:dyDescent="0.3"/>
    <row r="1679" ht="13.8" x14ac:dyDescent="0.3"/>
    <row r="1680" ht="13.8" x14ac:dyDescent="0.3"/>
    <row r="1681" ht="13.8" x14ac:dyDescent="0.3"/>
    <row r="1682" ht="13.8" x14ac:dyDescent="0.3"/>
    <row r="1683" ht="13.8" x14ac:dyDescent="0.3"/>
    <row r="1684" ht="13.8" x14ac:dyDescent="0.3"/>
    <row r="1685" ht="13.8" x14ac:dyDescent="0.3"/>
    <row r="1686" ht="13.8" x14ac:dyDescent="0.3"/>
    <row r="1687" ht="13.8" x14ac:dyDescent="0.3"/>
    <row r="1688" ht="13.8" x14ac:dyDescent="0.3"/>
    <row r="1689" ht="13.8" x14ac:dyDescent="0.3"/>
    <row r="1690" ht="13.8" x14ac:dyDescent="0.3"/>
    <row r="1691" ht="13.8" x14ac:dyDescent="0.3"/>
    <row r="1692" ht="13.8" x14ac:dyDescent="0.3"/>
    <row r="1693" ht="13.8" x14ac:dyDescent="0.3"/>
    <row r="1694" ht="13.8" x14ac:dyDescent="0.3"/>
    <row r="1695" ht="13.8" x14ac:dyDescent="0.3"/>
    <row r="1696" ht="13.8" x14ac:dyDescent="0.3"/>
    <row r="1697" ht="13.8" x14ac:dyDescent="0.3"/>
    <row r="1698" ht="13.8" x14ac:dyDescent="0.3"/>
    <row r="1699" ht="13.8" x14ac:dyDescent="0.3"/>
    <row r="1700" ht="13.8" x14ac:dyDescent="0.3"/>
    <row r="1701" ht="13.8" x14ac:dyDescent="0.3"/>
    <row r="1702" ht="13.8" x14ac:dyDescent="0.3"/>
    <row r="1703" ht="13.8" x14ac:dyDescent="0.3"/>
    <row r="1704" ht="13.8" x14ac:dyDescent="0.3"/>
    <row r="1705" ht="13.8" x14ac:dyDescent="0.3"/>
    <row r="1706" ht="13.8" x14ac:dyDescent="0.3"/>
    <row r="1707" ht="13.8" x14ac:dyDescent="0.3"/>
    <row r="1708" ht="13.8" x14ac:dyDescent="0.3"/>
    <row r="1709" ht="13.8" x14ac:dyDescent="0.3"/>
    <row r="1710" ht="13.8" x14ac:dyDescent="0.3"/>
    <row r="1711" ht="13.8" x14ac:dyDescent="0.3"/>
    <row r="1712" ht="13.8" x14ac:dyDescent="0.3"/>
    <row r="1713" ht="13.8" x14ac:dyDescent="0.3"/>
    <row r="1714" ht="13.8" x14ac:dyDescent="0.3"/>
    <row r="1715" ht="13.8" x14ac:dyDescent="0.3"/>
    <row r="1716" ht="13.8" x14ac:dyDescent="0.3"/>
    <row r="1717" ht="13.8" x14ac:dyDescent="0.3"/>
    <row r="1718" ht="13.8" x14ac:dyDescent="0.3"/>
    <row r="1719" ht="13.8" x14ac:dyDescent="0.3"/>
    <row r="1720" ht="13.8" x14ac:dyDescent="0.3"/>
    <row r="1721" ht="13.8" x14ac:dyDescent="0.3"/>
    <row r="1722" ht="13.8" x14ac:dyDescent="0.3"/>
    <row r="1723" ht="13.8" x14ac:dyDescent="0.3"/>
    <row r="1724" ht="13.8" x14ac:dyDescent="0.3"/>
    <row r="1725" ht="13.8" x14ac:dyDescent="0.3"/>
    <row r="1726" ht="13.8" x14ac:dyDescent="0.3"/>
    <row r="1727" ht="13.8" x14ac:dyDescent="0.3"/>
    <row r="1728" ht="13.8" x14ac:dyDescent="0.3"/>
    <row r="1729" ht="13.8" x14ac:dyDescent="0.3"/>
    <row r="1730" ht="13.8" x14ac:dyDescent="0.3"/>
    <row r="1731" ht="13.8" x14ac:dyDescent="0.3"/>
    <row r="1732" ht="13.8" x14ac:dyDescent="0.3"/>
    <row r="1733" ht="13.8" x14ac:dyDescent="0.3"/>
    <row r="1734" ht="13.8" x14ac:dyDescent="0.3"/>
    <row r="1735" ht="13.8" x14ac:dyDescent="0.3"/>
    <row r="1736" ht="13.8" x14ac:dyDescent="0.3"/>
    <row r="1737" ht="13.8" x14ac:dyDescent="0.3"/>
    <row r="1738" ht="13.8" x14ac:dyDescent="0.3"/>
    <row r="1739" ht="13.8" x14ac:dyDescent="0.3"/>
    <row r="1740" ht="13.8" x14ac:dyDescent="0.3"/>
    <row r="1741" ht="13.8" x14ac:dyDescent="0.3"/>
    <row r="1742" ht="13.8" x14ac:dyDescent="0.3"/>
    <row r="1743" ht="13.8" x14ac:dyDescent="0.3"/>
    <row r="1744" ht="13.8" x14ac:dyDescent="0.3"/>
    <row r="1745" ht="13.8" x14ac:dyDescent="0.3"/>
    <row r="1746" ht="13.8" x14ac:dyDescent="0.3"/>
    <row r="1747" ht="13.8" x14ac:dyDescent="0.3"/>
    <row r="1748" ht="13.8" x14ac:dyDescent="0.3"/>
    <row r="1749" ht="13.8" x14ac:dyDescent="0.3"/>
    <row r="1750" ht="13.8" x14ac:dyDescent="0.3"/>
    <row r="1751" ht="13.8" x14ac:dyDescent="0.3"/>
    <row r="1752" ht="13.8" x14ac:dyDescent="0.3"/>
    <row r="1753" ht="13.8" x14ac:dyDescent="0.3"/>
    <row r="1754" ht="13.8" x14ac:dyDescent="0.3"/>
    <row r="1755" ht="13.8" x14ac:dyDescent="0.3"/>
    <row r="1756" ht="13.8" x14ac:dyDescent="0.3"/>
    <row r="1757" ht="13.8" x14ac:dyDescent="0.3"/>
    <row r="1758" ht="13.8" x14ac:dyDescent="0.3"/>
    <row r="1759" ht="13.8" x14ac:dyDescent="0.3"/>
    <row r="1760" ht="13.8" x14ac:dyDescent="0.3"/>
    <row r="1761" ht="13.8" x14ac:dyDescent="0.3"/>
    <row r="1762" ht="13.8" x14ac:dyDescent="0.3"/>
    <row r="1763" ht="13.8" x14ac:dyDescent="0.3"/>
    <row r="1764" ht="13.8" x14ac:dyDescent="0.3"/>
    <row r="1765" ht="13.8" x14ac:dyDescent="0.3"/>
    <row r="1766" ht="13.8" x14ac:dyDescent="0.3"/>
    <row r="1767" ht="13.8" x14ac:dyDescent="0.3"/>
    <row r="1768" ht="13.8" x14ac:dyDescent="0.3"/>
    <row r="1769" ht="13.8" x14ac:dyDescent="0.3"/>
    <row r="1770" ht="13.8" x14ac:dyDescent="0.3"/>
    <row r="1771" ht="13.8" x14ac:dyDescent="0.3"/>
    <row r="1772" ht="13.8" x14ac:dyDescent="0.3"/>
    <row r="1773" ht="13.8" x14ac:dyDescent="0.3"/>
    <row r="1774" ht="13.8" x14ac:dyDescent="0.3"/>
    <row r="1775" ht="13.8" x14ac:dyDescent="0.3"/>
    <row r="1776" ht="13.8" x14ac:dyDescent="0.3"/>
    <row r="1777" ht="13.8" x14ac:dyDescent="0.3"/>
    <row r="1778" ht="13.8" x14ac:dyDescent="0.3"/>
    <row r="1779" ht="13.8" x14ac:dyDescent="0.3"/>
    <row r="1780" ht="13.8" x14ac:dyDescent="0.3"/>
    <row r="1781" ht="13.8" x14ac:dyDescent="0.3"/>
    <row r="1782" ht="13.8" x14ac:dyDescent="0.3"/>
    <row r="1783" ht="13.8" x14ac:dyDescent="0.3"/>
    <row r="1784" ht="13.8" x14ac:dyDescent="0.3"/>
    <row r="1785" ht="13.8" x14ac:dyDescent="0.3"/>
    <row r="1786" ht="13.8" x14ac:dyDescent="0.3"/>
    <row r="1787" ht="13.8" x14ac:dyDescent="0.3"/>
    <row r="1788" ht="13.8" x14ac:dyDescent="0.3"/>
    <row r="1789" ht="13.8" x14ac:dyDescent="0.3"/>
    <row r="1790" ht="13.8" x14ac:dyDescent="0.3"/>
    <row r="1791" ht="13.8" x14ac:dyDescent="0.3"/>
    <row r="1792" ht="13.8" x14ac:dyDescent="0.3"/>
    <row r="1793" ht="13.8" x14ac:dyDescent="0.3"/>
    <row r="1794" ht="13.8" x14ac:dyDescent="0.3"/>
    <row r="1795" ht="13.8" x14ac:dyDescent="0.3"/>
    <row r="1796" ht="13.8" x14ac:dyDescent="0.3"/>
    <row r="1797" ht="13.8" x14ac:dyDescent="0.3"/>
    <row r="1798" ht="13.8" x14ac:dyDescent="0.3"/>
    <row r="1799" ht="13.8" x14ac:dyDescent="0.3"/>
    <row r="1800" ht="13.8" x14ac:dyDescent="0.3"/>
    <row r="1801" ht="13.8" x14ac:dyDescent="0.3"/>
    <row r="1802" ht="13.8" x14ac:dyDescent="0.3"/>
    <row r="1803" ht="13.8" x14ac:dyDescent="0.3"/>
    <row r="1804" ht="13.8" x14ac:dyDescent="0.3"/>
    <row r="1805" ht="13.8" x14ac:dyDescent="0.3"/>
    <row r="1806" ht="13.8" x14ac:dyDescent="0.3"/>
    <row r="1807" ht="13.8" x14ac:dyDescent="0.3"/>
    <row r="1808" ht="13.8" x14ac:dyDescent="0.3"/>
    <row r="1809" ht="13.8" x14ac:dyDescent="0.3"/>
    <row r="1810" ht="13.8" x14ac:dyDescent="0.3"/>
    <row r="1811" ht="13.8" x14ac:dyDescent="0.3"/>
    <row r="1812" ht="13.8" x14ac:dyDescent="0.3"/>
    <row r="1813" ht="13.8" x14ac:dyDescent="0.3"/>
    <row r="1814" ht="13.8" x14ac:dyDescent="0.3"/>
    <row r="1815" ht="13.8" x14ac:dyDescent="0.3"/>
    <row r="1816" ht="13.8" x14ac:dyDescent="0.3"/>
    <row r="1817" ht="13.8" x14ac:dyDescent="0.3"/>
    <row r="1818" ht="13.8" x14ac:dyDescent="0.3"/>
    <row r="1819" ht="13.8" x14ac:dyDescent="0.3"/>
    <row r="1820" ht="13.8" x14ac:dyDescent="0.3"/>
    <row r="1821" ht="13.8" x14ac:dyDescent="0.3"/>
    <row r="1822" ht="13.8" x14ac:dyDescent="0.3"/>
    <row r="1823" ht="13.8" x14ac:dyDescent="0.3"/>
    <row r="1824" ht="13.8" x14ac:dyDescent="0.3"/>
    <row r="1825" ht="13.8" x14ac:dyDescent="0.3"/>
    <row r="1826" ht="13.8" x14ac:dyDescent="0.3"/>
    <row r="1827" ht="13.8" x14ac:dyDescent="0.3"/>
    <row r="1828" ht="13.8" x14ac:dyDescent="0.3"/>
    <row r="1829" ht="13.8" x14ac:dyDescent="0.3"/>
    <row r="1830" ht="13.8" x14ac:dyDescent="0.3"/>
    <row r="1831" ht="13.8" x14ac:dyDescent="0.3"/>
    <row r="1832" ht="13.8" x14ac:dyDescent="0.3"/>
    <row r="1833" ht="13.8" x14ac:dyDescent="0.3"/>
    <row r="1834" ht="13.8" x14ac:dyDescent="0.3"/>
    <row r="1835" ht="13.8" x14ac:dyDescent="0.3"/>
    <row r="1836" ht="13.8" x14ac:dyDescent="0.3"/>
    <row r="1837" ht="13.8" x14ac:dyDescent="0.3"/>
    <row r="1838" ht="13.8" x14ac:dyDescent="0.3"/>
    <row r="1839" ht="13.8" x14ac:dyDescent="0.3"/>
    <row r="1840" ht="13.8" x14ac:dyDescent="0.3"/>
    <row r="1841" ht="13.8" x14ac:dyDescent="0.3"/>
    <row r="1842" ht="13.8" x14ac:dyDescent="0.3"/>
    <row r="1843" ht="13.8" x14ac:dyDescent="0.3"/>
    <row r="1844" ht="13.8" x14ac:dyDescent="0.3"/>
    <row r="1845" ht="13.8" x14ac:dyDescent="0.3"/>
    <row r="1846" ht="13.8" x14ac:dyDescent="0.3"/>
    <row r="1847" ht="13.8" x14ac:dyDescent="0.3"/>
    <row r="1848" ht="13.8" x14ac:dyDescent="0.3"/>
    <row r="1849" ht="13.8" x14ac:dyDescent="0.3"/>
    <row r="1850" ht="13.8" x14ac:dyDescent="0.3"/>
    <row r="1851" ht="13.8" x14ac:dyDescent="0.3"/>
    <row r="1852" ht="13.8" x14ac:dyDescent="0.3"/>
    <row r="1853" ht="13.8" x14ac:dyDescent="0.3"/>
    <row r="1854" ht="13.8" x14ac:dyDescent="0.3"/>
    <row r="1855" ht="13.8" x14ac:dyDescent="0.3"/>
    <row r="1856" ht="13.8" x14ac:dyDescent="0.3"/>
    <row r="1857" ht="13.8" x14ac:dyDescent="0.3"/>
    <row r="1858" ht="13.8" x14ac:dyDescent="0.3"/>
    <row r="1859" ht="13.8" x14ac:dyDescent="0.3"/>
    <row r="1860" ht="13.8" x14ac:dyDescent="0.3"/>
    <row r="1861" ht="13.8" x14ac:dyDescent="0.3"/>
    <row r="1862" ht="13.8" x14ac:dyDescent="0.3"/>
    <row r="1863" ht="13.8" x14ac:dyDescent="0.3"/>
    <row r="1864" ht="13.8" x14ac:dyDescent="0.3"/>
    <row r="1865" ht="13.8" x14ac:dyDescent="0.3"/>
    <row r="1866" ht="13.8" x14ac:dyDescent="0.3"/>
    <row r="1867" ht="13.8" x14ac:dyDescent="0.3"/>
    <row r="1868" ht="13.8" x14ac:dyDescent="0.3"/>
    <row r="1869" ht="13.8" x14ac:dyDescent="0.3"/>
    <row r="1870" ht="13.8" x14ac:dyDescent="0.3"/>
    <row r="1871" ht="13.8" x14ac:dyDescent="0.3"/>
    <row r="1872" ht="13.8" x14ac:dyDescent="0.3"/>
    <row r="1873" ht="13.8" x14ac:dyDescent="0.3"/>
    <row r="1874" ht="13.8" x14ac:dyDescent="0.3"/>
    <row r="1875" ht="13.8" x14ac:dyDescent="0.3"/>
    <row r="1876" ht="13.8" x14ac:dyDescent="0.3"/>
    <row r="1877" ht="13.8" x14ac:dyDescent="0.3"/>
    <row r="1878" ht="13.8" x14ac:dyDescent="0.3"/>
    <row r="1879" ht="13.8" x14ac:dyDescent="0.3"/>
    <row r="1880" ht="13.8" x14ac:dyDescent="0.3"/>
    <row r="1881" ht="13.8" x14ac:dyDescent="0.3"/>
    <row r="1882" ht="13.8" x14ac:dyDescent="0.3"/>
    <row r="1883" ht="13.8" x14ac:dyDescent="0.3"/>
    <row r="1884" ht="13.8" x14ac:dyDescent="0.3"/>
    <row r="1885" ht="13.8" x14ac:dyDescent="0.3"/>
    <row r="1886" ht="13.8" x14ac:dyDescent="0.3"/>
    <row r="1887" ht="13.8" x14ac:dyDescent="0.3"/>
    <row r="1888" ht="13.8" x14ac:dyDescent="0.3"/>
    <row r="1889" ht="13.8" x14ac:dyDescent="0.3"/>
    <row r="1890" ht="13.8" x14ac:dyDescent="0.3"/>
    <row r="1891" ht="13.8" x14ac:dyDescent="0.3"/>
    <row r="1892" ht="13.8" x14ac:dyDescent="0.3"/>
    <row r="1893" ht="13.8" x14ac:dyDescent="0.3"/>
    <row r="1894" ht="13.8" x14ac:dyDescent="0.3"/>
    <row r="1895" ht="13.8" x14ac:dyDescent="0.3"/>
    <row r="1896" ht="13.8" x14ac:dyDescent="0.3"/>
    <row r="1897" ht="13.8" x14ac:dyDescent="0.3"/>
    <row r="1898" ht="13.8" x14ac:dyDescent="0.3"/>
    <row r="1899" ht="13.8" x14ac:dyDescent="0.3"/>
    <row r="1900" ht="13.8" x14ac:dyDescent="0.3"/>
    <row r="1901" ht="13.8" x14ac:dyDescent="0.3"/>
    <row r="1902" ht="13.8" x14ac:dyDescent="0.3"/>
    <row r="1903" ht="13.8" x14ac:dyDescent="0.3"/>
    <row r="1904" ht="13.8" x14ac:dyDescent="0.3"/>
    <row r="1905" ht="13.8" x14ac:dyDescent="0.3"/>
    <row r="1906" ht="13.8" x14ac:dyDescent="0.3"/>
    <row r="1907" ht="13.8" x14ac:dyDescent="0.3"/>
    <row r="1908" ht="13.8" x14ac:dyDescent="0.3"/>
    <row r="1909" ht="13.8" x14ac:dyDescent="0.3"/>
    <row r="1910" ht="13.8" x14ac:dyDescent="0.3"/>
    <row r="1911" ht="13.8" x14ac:dyDescent="0.3"/>
    <row r="1912" ht="13.8" x14ac:dyDescent="0.3"/>
    <row r="1913" ht="13.8" x14ac:dyDescent="0.3"/>
    <row r="1914" ht="13.8" x14ac:dyDescent="0.3"/>
    <row r="1915" ht="13.8" x14ac:dyDescent="0.3"/>
    <row r="1916" ht="13.8" x14ac:dyDescent="0.3"/>
    <row r="1917" ht="13.8" x14ac:dyDescent="0.3"/>
    <row r="1918" ht="13.8" x14ac:dyDescent="0.3"/>
    <row r="1919" ht="13.8" x14ac:dyDescent="0.3"/>
    <row r="1920" ht="13.8" x14ac:dyDescent="0.3"/>
    <row r="1921" ht="13.8" x14ac:dyDescent="0.3"/>
    <row r="1922" ht="13.8" x14ac:dyDescent="0.3"/>
    <row r="1923" ht="13.8" x14ac:dyDescent="0.3"/>
    <row r="1924" ht="13.8" x14ac:dyDescent="0.3"/>
    <row r="1925" ht="13.8" x14ac:dyDescent="0.3"/>
    <row r="1926" ht="13.8" x14ac:dyDescent="0.3"/>
    <row r="1927" ht="13.8" x14ac:dyDescent="0.3"/>
    <row r="1928" ht="13.8" x14ac:dyDescent="0.3"/>
    <row r="1929" ht="13.8" x14ac:dyDescent="0.3"/>
    <row r="1930" ht="13.8" x14ac:dyDescent="0.3"/>
    <row r="1931" ht="13.8" x14ac:dyDescent="0.3"/>
    <row r="1932" ht="13.8" x14ac:dyDescent="0.3"/>
    <row r="1933" ht="13.8" x14ac:dyDescent="0.3"/>
    <row r="1934" ht="13.8" x14ac:dyDescent="0.3"/>
    <row r="1935" ht="13.8" x14ac:dyDescent="0.3"/>
    <row r="1936" ht="13.8" x14ac:dyDescent="0.3"/>
    <row r="1937" ht="13.8" x14ac:dyDescent="0.3"/>
    <row r="1938" ht="13.8" x14ac:dyDescent="0.3"/>
    <row r="1939" ht="13.8" x14ac:dyDescent="0.3"/>
    <row r="1940" ht="13.8" x14ac:dyDescent="0.3"/>
    <row r="1941" ht="13.8" x14ac:dyDescent="0.3"/>
    <row r="1942" ht="13.8" x14ac:dyDescent="0.3"/>
    <row r="1943" ht="13.8" x14ac:dyDescent="0.3"/>
    <row r="1944" ht="13.8" x14ac:dyDescent="0.3"/>
    <row r="1945" ht="13.8" x14ac:dyDescent="0.3"/>
    <row r="1946" ht="13.8" x14ac:dyDescent="0.3"/>
    <row r="1947" ht="13.8" x14ac:dyDescent="0.3"/>
    <row r="1948" ht="13.8" x14ac:dyDescent="0.3"/>
    <row r="1949" ht="13.8" x14ac:dyDescent="0.3"/>
    <row r="1950" ht="13.8" x14ac:dyDescent="0.3"/>
    <row r="1951" ht="13.8" x14ac:dyDescent="0.3"/>
    <row r="1952" ht="13.8" x14ac:dyDescent="0.3"/>
    <row r="1953" ht="13.8" x14ac:dyDescent="0.3"/>
    <row r="1954" ht="13.8" x14ac:dyDescent="0.3"/>
    <row r="1955" ht="13.8" x14ac:dyDescent="0.3"/>
    <row r="1956" ht="13.8" x14ac:dyDescent="0.3"/>
    <row r="1957" ht="13.8" x14ac:dyDescent="0.3"/>
    <row r="1958" ht="13.8" x14ac:dyDescent="0.3"/>
    <row r="1959" ht="13.8" x14ac:dyDescent="0.3"/>
    <row r="1960" ht="13.8" x14ac:dyDescent="0.3"/>
    <row r="1961" ht="13.8" x14ac:dyDescent="0.3"/>
    <row r="1962" ht="13.8" x14ac:dyDescent="0.3"/>
    <row r="1963" ht="13.8" x14ac:dyDescent="0.3"/>
    <row r="1964" ht="13.8" x14ac:dyDescent="0.3"/>
    <row r="1965" ht="13.8" x14ac:dyDescent="0.3"/>
    <row r="1966" ht="13.8" x14ac:dyDescent="0.3"/>
    <row r="1967" ht="13.8" x14ac:dyDescent="0.3"/>
    <row r="1968" ht="13.8" x14ac:dyDescent="0.3"/>
    <row r="1969" ht="13.8" x14ac:dyDescent="0.3"/>
    <row r="1970" ht="13.8" x14ac:dyDescent="0.3"/>
    <row r="1971" ht="13.8" x14ac:dyDescent="0.3"/>
    <row r="1972" ht="13.8" x14ac:dyDescent="0.3"/>
    <row r="1973" ht="13.8" x14ac:dyDescent="0.3"/>
    <row r="1974" ht="13.8" x14ac:dyDescent="0.3"/>
    <row r="1975" ht="13.8" x14ac:dyDescent="0.3"/>
    <row r="1976" ht="13.8" x14ac:dyDescent="0.3"/>
    <row r="1977" ht="13.8" x14ac:dyDescent="0.3"/>
    <row r="1978" ht="13.8" x14ac:dyDescent="0.3"/>
    <row r="1979" ht="13.8" x14ac:dyDescent="0.3"/>
    <row r="1980" ht="13.8" x14ac:dyDescent="0.3"/>
    <row r="1981" ht="13.8" x14ac:dyDescent="0.3"/>
    <row r="1982" ht="13.8" x14ac:dyDescent="0.3"/>
    <row r="1983" ht="13.8" x14ac:dyDescent="0.3"/>
    <row r="1984" ht="13.8" x14ac:dyDescent="0.3"/>
    <row r="1985" ht="13.8" x14ac:dyDescent="0.3"/>
    <row r="1986" ht="13.8" x14ac:dyDescent="0.3"/>
    <row r="1987" ht="13.8" x14ac:dyDescent="0.3"/>
    <row r="1988" ht="13.8" x14ac:dyDescent="0.3"/>
    <row r="1989" ht="13.8" x14ac:dyDescent="0.3"/>
    <row r="1990" ht="13.8" x14ac:dyDescent="0.3"/>
    <row r="1991" ht="13.8" x14ac:dyDescent="0.3"/>
    <row r="1992" ht="13.8" x14ac:dyDescent="0.3"/>
    <row r="1993" ht="13.8" x14ac:dyDescent="0.3"/>
    <row r="1994" ht="13.8" x14ac:dyDescent="0.3"/>
    <row r="1995" ht="13.8" x14ac:dyDescent="0.3"/>
    <row r="1996" ht="13.8" x14ac:dyDescent="0.3"/>
    <row r="1997" ht="13.8" x14ac:dyDescent="0.3"/>
    <row r="1998" ht="13.8" x14ac:dyDescent="0.3"/>
    <row r="1999" ht="13.8" x14ac:dyDescent="0.3"/>
    <row r="2000" ht="13.8" x14ac:dyDescent="0.3"/>
    <row r="2001" ht="13.8" x14ac:dyDescent="0.3"/>
    <row r="2002" ht="13.8" x14ac:dyDescent="0.3"/>
    <row r="2003" ht="13.8" x14ac:dyDescent="0.3"/>
    <row r="2004" ht="13.8" x14ac:dyDescent="0.3"/>
    <row r="2005" ht="13.8" x14ac:dyDescent="0.3"/>
    <row r="2006" ht="13.8" x14ac:dyDescent="0.3"/>
    <row r="2007" ht="13.8" x14ac:dyDescent="0.3"/>
    <row r="2008" ht="13.8" x14ac:dyDescent="0.3"/>
    <row r="2009" ht="13.8" x14ac:dyDescent="0.3"/>
    <row r="2010" ht="13.8" x14ac:dyDescent="0.3"/>
    <row r="2011" ht="13.8" x14ac:dyDescent="0.3"/>
    <row r="2012" ht="13.8" x14ac:dyDescent="0.3"/>
    <row r="2013" ht="13.8" x14ac:dyDescent="0.3"/>
    <row r="2014" ht="13.8" x14ac:dyDescent="0.3"/>
    <row r="2015" ht="13.8" x14ac:dyDescent="0.3"/>
    <row r="2016" ht="13.8" x14ac:dyDescent="0.3"/>
    <row r="2017" ht="13.8" x14ac:dyDescent="0.3"/>
    <row r="2018" ht="13.8" x14ac:dyDescent="0.3"/>
    <row r="2019" ht="13.8" x14ac:dyDescent="0.3"/>
    <row r="2020" ht="13.8" x14ac:dyDescent="0.3"/>
    <row r="2021" ht="13.8" x14ac:dyDescent="0.3"/>
    <row r="2022" ht="13.8" x14ac:dyDescent="0.3"/>
    <row r="2023" ht="13.8" x14ac:dyDescent="0.3"/>
    <row r="2024" ht="13.8" x14ac:dyDescent="0.3"/>
    <row r="2025" ht="13.8" x14ac:dyDescent="0.3"/>
    <row r="2026" ht="13.8" x14ac:dyDescent="0.3"/>
    <row r="2027" ht="13.8" x14ac:dyDescent="0.3"/>
    <row r="2028" ht="13.8" x14ac:dyDescent="0.3"/>
    <row r="2029" ht="13.8" x14ac:dyDescent="0.3"/>
    <row r="2030" ht="13.8" x14ac:dyDescent="0.3"/>
    <row r="2031" ht="13.8" x14ac:dyDescent="0.3"/>
    <row r="2032" ht="13.8" x14ac:dyDescent="0.3"/>
    <row r="2033" ht="13.8" x14ac:dyDescent="0.3"/>
    <row r="2034" ht="13.8" x14ac:dyDescent="0.3"/>
    <row r="2035" ht="13.8" x14ac:dyDescent="0.3"/>
    <row r="2036" ht="13.8" x14ac:dyDescent="0.3"/>
    <row r="2037" ht="13.8" x14ac:dyDescent="0.3"/>
    <row r="2038" ht="13.8" x14ac:dyDescent="0.3"/>
    <row r="2039" ht="13.8" x14ac:dyDescent="0.3"/>
    <row r="2040" ht="13.8" x14ac:dyDescent="0.3"/>
    <row r="2041" ht="13.8" x14ac:dyDescent="0.3"/>
    <row r="2042" ht="13.8" x14ac:dyDescent="0.3"/>
    <row r="2043" ht="13.8" x14ac:dyDescent="0.3"/>
    <row r="2044" ht="13.8" x14ac:dyDescent="0.3"/>
    <row r="2045" ht="13.8" x14ac:dyDescent="0.3"/>
    <row r="2046" ht="13.8" x14ac:dyDescent="0.3"/>
    <row r="2047" ht="13.8" x14ac:dyDescent="0.3"/>
    <row r="2048" ht="13.8" x14ac:dyDescent="0.3"/>
    <row r="2049" ht="13.8" x14ac:dyDescent="0.3"/>
    <row r="2050" ht="13.8" x14ac:dyDescent="0.3"/>
    <row r="2051" ht="13.8" x14ac:dyDescent="0.3"/>
    <row r="2052" ht="13.8" x14ac:dyDescent="0.3"/>
    <row r="2053" ht="13.8" x14ac:dyDescent="0.3"/>
    <row r="2054" ht="13.8" x14ac:dyDescent="0.3"/>
    <row r="2055" ht="13.8" x14ac:dyDescent="0.3"/>
    <row r="2056" ht="13.8" x14ac:dyDescent="0.3"/>
    <row r="2057" ht="13.8" x14ac:dyDescent="0.3"/>
    <row r="2058" ht="13.8" x14ac:dyDescent="0.3"/>
    <row r="2059" ht="13.8" x14ac:dyDescent="0.3"/>
    <row r="2060" ht="13.8" x14ac:dyDescent="0.3"/>
    <row r="2061" ht="13.8" x14ac:dyDescent="0.3"/>
    <row r="2062" ht="13.8" x14ac:dyDescent="0.3"/>
    <row r="2063" ht="13.8" x14ac:dyDescent="0.3"/>
    <row r="2064" ht="13.8" x14ac:dyDescent="0.3"/>
    <row r="2065" ht="13.8" x14ac:dyDescent="0.3"/>
    <row r="2066" ht="13.8" x14ac:dyDescent="0.3"/>
    <row r="2067" ht="13.8" x14ac:dyDescent="0.3"/>
    <row r="2068" ht="13.8" x14ac:dyDescent="0.3"/>
    <row r="2069" ht="13.8" x14ac:dyDescent="0.3"/>
    <row r="2070" ht="13.8" x14ac:dyDescent="0.3"/>
    <row r="2071" ht="13.8" x14ac:dyDescent="0.3"/>
    <row r="2072" ht="13.8" x14ac:dyDescent="0.3"/>
    <row r="2073" ht="13.8" x14ac:dyDescent="0.3"/>
    <row r="2074" ht="13.8" x14ac:dyDescent="0.3"/>
    <row r="2075" ht="13.8" x14ac:dyDescent="0.3"/>
    <row r="2076" ht="13.8" x14ac:dyDescent="0.3"/>
    <row r="2077" ht="13.8" x14ac:dyDescent="0.3"/>
    <row r="2078" ht="13.8" x14ac:dyDescent="0.3"/>
    <row r="2079" ht="13.8" x14ac:dyDescent="0.3"/>
    <row r="2080" ht="13.8" x14ac:dyDescent="0.3"/>
    <row r="2081" ht="13.8" x14ac:dyDescent="0.3"/>
    <row r="2082" ht="13.8" x14ac:dyDescent="0.3"/>
    <row r="2083" ht="13.8" x14ac:dyDescent="0.3"/>
    <row r="2084" ht="13.8" x14ac:dyDescent="0.3"/>
    <row r="2085" ht="13.8" x14ac:dyDescent="0.3"/>
    <row r="2086" ht="13.8" x14ac:dyDescent="0.3"/>
    <row r="2087" ht="13.8" x14ac:dyDescent="0.3"/>
    <row r="2088" ht="13.8" x14ac:dyDescent="0.3"/>
    <row r="2089" ht="13.8" x14ac:dyDescent="0.3"/>
    <row r="2090" ht="13.8" x14ac:dyDescent="0.3"/>
    <row r="2091" ht="13.8" x14ac:dyDescent="0.3"/>
    <row r="2092" ht="13.8" x14ac:dyDescent="0.3"/>
    <row r="2093" ht="13.8" x14ac:dyDescent="0.3"/>
    <row r="2094" ht="13.8" x14ac:dyDescent="0.3"/>
    <row r="2095" ht="13.8" x14ac:dyDescent="0.3"/>
    <row r="2096" ht="13.8" x14ac:dyDescent="0.3"/>
    <row r="2097" ht="13.8" x14ac:dyDescent="0.3"/>
    <row r="2098" ht="13.8" x14ac:dyDescent="0.3"/>
    <row r="2099" ht="13.8" x14ac:dyDescent="0.3"/>
    <row r="2100" ht="13.8" x14ac:dyDescent="0.3"/>
    <row r="2101" ht="13.8" x14ac:dyDescent="0.3"/>
    <row r="2102" ht="13.8" x14ac:dyDescent="0.3"/>
    <row r="2103" ht="13.8" x14ac:dyDescent="0.3"/>
    <row r="2104" ht="13.8" x14ac:dyDescent="0.3"/>
    <row r="2105" ht="13.8" x14ac:dyDescent="0.3"/>
    <row r="2106" ht="13.8" x14ac:dyDescent="0.3"/>
    <row r="2107" ht="13.8" x14ac:dyDescent="0.3"/>
    <row r="2108" ht="13.8" x14ac:dyDescent="0.3"/>
    <row r="2109" ht="13.8" x14ac:dyDescent="0.3"/>
    <row r="2110" ht="13.8" x14ac:dyDescent="0.3"/>
    <row r="2111" ht="13.8" x14ac:dyDescent="0.3"/>
    <row r="2112" ht="13.8" x14ac:dyDescent="0.3"/>
    <row r="2113" ht="13.8" x14ac:dyDescent="0.3"/>
    <row r="2114" ht="13.8" x14ac:dyDescent="0.3"/>
    <row r="2115" ht="13.8" x14ac:dyDescent="0.3"/>
    <row r="2116" ht="13.8" x14ac:dyDescent="0.3"/>
    <row r="2117" ht="13.8" x14ac:dyDescent="0.3"/>
    <row r="2118" ht="13.8" x14ac:dyDescent="0.3"/>
    <row r="2119" ht="13.8" x14ac:dyDescent="0.3"/>
    <row r="2120" ht="13.8" x14ac:dyDescent="0.3"/>
    <row r="2121" ht="13.8" x14ac:dyDescent="0.3"/>
    <row r="2122" ht="13.8" x14ac:dyDescent="0.3"/>
    <row r="2123" ht="13.8" x14ac:dyDescent="0.3"/>
    <row r="2124" ht="13.8" x14ac:dyDescent="0.3"/>
    <row r="2125" ht="13.8" x14ac:dyDescent="0.3"/>
    <row r="2126" ht="13.8" x14ac:dyDescent="0.3"/>
    <row r="2127" ht="13.8" x14ac:dyDescent="0.3"/>
    <row r="2128" ht="13.8" x14ac:dyDescent="0.3"/>
    <row r="2129" ht="13.8" x14ac:dyDescent="0.3"/>
    <row r="2130" ht="13.8" x14ac:dyDescent="0.3"/>
    <row r="2131" ht="13.8" x14ac:dyDescent="0.3"/>
    <row r="2132" ht="13.8" x14ac:dyDescent="0.3"/>
    <row r="2133" ht="13.8" x14ac:dyDescent="0.3"/>
    <row r="2134" ht="13.8" x14ac:dyDescent="0.3"/>
    <row r="2135" ht="13.8" x14ac:dyDescent="0.3"/>
    <row r="2136" ht="13.8" x14ac:dyDescent="0.3"/>
    <row r="2137" ht="13.8" x14ac:dyDescent="0.3"/>
    <row r="2138" ht="13.8" x14ac:dyDescent="0.3"/>
    <row r="2139" ht="13.8" x14ac:dyDescent="0.3"/>
    <row r="2140" ht="13.8" x14ac:dyDescent="0.3"/>
    <row r="2141" ht="13.8" x14ac:dyDescent="0.3"/>
    <row r="2142" ht="13.8" x14ac:dyDescent="0.3"/>
    <row r="2143" ht="13.8" x14ac:dyDescent="0.3"/>
    <row r="2144" ht="13.8" x14ac:dyDescent="0.3"/>
    <row r="2145" ht="13.8" x14ac:dyDescent="0.3"/>
    <row r="2146" ht="13.8" x14ac:dyDescent="0.3"/>
    <row r="2147" ht="13.8" x14ac:dyDescent="0.3"/>
    <row r="2148" ht="13.8" x14ac:dyDescent="0.3"/>
    <row r="2149" ht="13.8" x14ac:dyDescent="0.3"/>
    <row r="2150" ht="13.8" x14ac:dyDescent="0.3"/>
    <row r="2151" ht="13.8" x14ac:dyDescent="0.3"/>
    <row r="2152" ht="13.8" x14ac:dyDescent="0.3"/>
    <row r="2153" ht="13.8" x14ac:dyDescent="0.3"/>
    <row r="2154" ht="13.8" x14ac:dyDescent="0.3"/>
    <row r="2155" ht="13.8" x14ac:dyDescent="0.3"/>
    <row r="2156" ht="13.8" x14ac:dyDescent="0.3"/>
    <row r="2157" ht="13.8" x14ac:dyDescent="0.3"/>
    <row r="2158" ht="13.8" x14ac:dyDescent="0.3"/>
    <row r="2159" ht="13.8" x14ac:dyDescent="0.3"/>
    <row r="2160" ht="13.8" x14ac:dyDescent="0.3"/>
    <row r="2161" ht="13.8" x14ac:dyDescent="0.3"/>
    <row r="2162" ht="13.8" x14ac:dyDescent="0.3"/>
    <row r="2163" ht="13.8" x14ac:dyDescent="0.3"/>
    <row r="2164" ht="13.8" x14ac:dyDescent="0.3"/>
    <row r="2165" ht="13.8" x14ac:dyDescent="0.3"/>
    <row r="2166" ht="13.8" x14ac:dyDescent="0.3"/>
    <row r="2167" ht="13.8" x14ac:dyDescent="0.3"/>
    <row r="2168" ht="13.8" x14ac:dyDescent="0.3"/>
    <row r="2169" ht="13.8" x14ac:dyDescent="0.3"/>
    <row r="2170" ht="13.8" x14ac:dyDescent="0.3"/>
    <row r="2171" ht="13.8" x14ac:dyDescent="0.3"/>
    <row r="2172" ht="13.8" x14ac:dyDescent="0.3"/>
    <row r="2173" ht="13.8" x14ac:dyDescent="0.3"/>
    <row r="2174" ht="13.8" x14ac:dyDescent="0.3"/>
    <row r="2175" ht="13.8" x14ac:dyDescent="0.3"/>
    <row r="2176" ht="13.8" x14ac:dyDescent="0.3"/>
    <row r="2177" ht="13.8" x14ac:dyDescent="0.3"/>
    <row r="2178" ht="13.8" x14ac:dyDescent="0.3"/>
    <row r="2179" ht="13.8" x14ac:dyDescent="0.3"/>
    <row r="2180" ht="13.8" x14ac:dyDescent="0.3"/>
    <row r="2181" ht="13.8" x14ac:dyDescent="0.3"/>
    <row r="2182" ht="13.8" x14ac:dyDescent="0.3"/>
    <row r="2183" ht="13.8" x14ac:dyDescent="0.3"/>
    <row r="2184" ht="13.8" x14ac:dyDescent="0.3"/>
    <row r="2185" ht="13.8" x14ac:dyDescent="0.3"/>
    <row r="2186" ht="13.8" x14ac:dyDescent="0.3"/>
    <row r="2187" ht="13.8" x14ac:dyDescent="0.3"/>
    <row r="2188" ht="13.8" x14ac:dyDescent="0.3"/>
    <row r="2189" ht="13.8" x14ac:dyDescent="0.3"/>
    <row r="2190" ht="13.8" x14ac:dyDescent="0.3"/>
    <row r="2191" ht="13.8" x14ac:dyDescent="0.3"/>
    <row r="2192" ht="13.8" x14ac:dyDescent="0.3"/>
    <row r="2193" ht="13.8" x14ac:dyDescent="0.3"/>
    <row r="2194" ht="13.8" x14ac:dyDescent="0.3"/>
    <row r="2195" ht="13.8" x14ac:dyDescent="0.3"/>
    <row r="2196" ht="13.8" x14ac:dyDescent="0.3"/>
    <row r="2197" ht="13.8" x14ac:dyDescent="0.3"/>
    <row r="2198" ht="13.8" x14ac:dyDescent="0.3"/>
    <row r="2199" ht="13.8" x14ac:dyDescent="0.3"/>
    <row r="2200" ht="13.8" x14ac:dyDescent="0.3"/>
    <row r="2201" ht="13.8" x14ac:dyDescent="0.3"/>
    <row r="2202" ht="13.8" x14ac:dyDescent="0.3"/>
    <row r="2203" ht="13.8" x14ac:dyDescent="0.3"/>
    <row r="2204" ht="13.8" x14ac:dyDescent="0.3"/>
    <row r="2205" ht="13.8" x14ac:dyDescent="0.3"/>
    <row r="2206" ht="13.8" x14ac:dyDescent="0.3"/>
    <row r="2207" ht="13.8" x14ac:dyDescent="0.3"/>
    <row r="2208" ht="13.8" x14ac:dyDescent="0.3"/>
    <row r="2209" ht="13.8" x14ac:dyDescent="0.3"/>
    <row r="2210" ht="13.8" x14ac:dyDescent="0.3"/>
    <row r="2211" ht="13.8" x14ac:dyDescent="0.3"/>
    <row r="2212" ht="13.8" x14ac:dyDescent="0.3"/>
    <row r="2213" ht="13.8" x14ac:dyDescent="0.3"/>
    <row r="2214" ht="13.8" x14ac:dyDescent="0.3"/>
    <row r="2215" ht="13.8" x14ac:dyDescent="0.3"/>
    <row r="2216" ht="13.8" x14ac:dyDescent="0.3"/>
    <row r="2217" ht="13.8" x14ac:dyDescent="0.3"/>
    <row r="2218" ht="13.8" x14ac:dyDescent="0.3"/>
    <row r="2219" ht="13.8" x14ac:dyDescent="0.3"/>
    <row r="2220" ht="13.8" x14ac:dyDescent="0.3"/>
    <row r="2221" ht="13.8" x14ac:dyDescent="0.3"/>
    <row r="2222" ht="13.8" x14ac:dyDescent="0.3"/>
    <row r="2223" ht="13.8" x14ac:dyDescent="0.3"/>
    <row r="2224" ht="13.8" x14ac:dyDescent="0.3"/>
    <row r="2225" ht="13.8" x14ac:dyDescent="0.3"/>
    <row r="2226" ht="13.8" x14ac:dyDescent="0.3"/>
    <row r="2227" ht="13.8" x14ac:dyDescent="0.3"/>
    <row r="2228" ht="13.8" x14ac:dyDescent="0.3"/>
    <row r="2229" ht="13.8" x14ac:dyDescent="0.3"/>
    <row r="2230" ht="13.8" x14ac:dyDescent="0.3"/>
    <row r="2231" ht="13.8" x14ac:dyDescent="0.3"/>
    <row r="2232" ht="13.8" x14ac:dyDescent="0.3"/>
    <row r="2233" ht="13.8" x14ac:dyDescent="0.3"/>
    <row r="2234" ht="13.8" x14ac:dyDescent="0.3"/>
    <row r="2235" ht="13.8" x14ac:dyDescent="0.3"/>
    <row r="2236" ht="13.8" x14ac:dyDescent="0.3"/>
    <row r="2237" ht="13.8" x14ac:dyDescent="0.3"/>
    <row r="2238" ht="13.8" x14ac:dyDescent="0.3"/>
    <row r="2239" ht="13.8" x14ac:dyDescent="0.3"/>
    <row r="2240" ht="13.8" x14ac:dyDescent="0.3"/>
    <row r="2241" ht="13.8" x14ac:dyDescent="0.3"/>
    <row r="2242" ht="13.8" x14ac:dyDescent="0.3"/>
    <row r="2243" ht="13.8" x14ac:dyDescent="0.3"/>
    <row r="2244" ht="13.8" x14ac:dyDescent="0.3"/>
    <row r="2245" ht="13.8" x14ac:dyDescent="0.3"/>
    <row r="2246" ht="13.8" x14ac:dyDescent="0.3"/>
    <row r="2247" ht="13.8" x14ac:dyDescent="0.3"/>
    <row r="2248" ht="13.8" x14ac:dyDescent="0.3"/>
    <row r="2249" ht="13.8" x14ac:dyDescent="0.3"/>
    <row r="2250" ht="13.8" x14ac:dyDescent="0.3"/>
    <row r="2251" ht="13.8" x14ac:dyDescent="0.3"/>
    <row r="2252" ht="13.8" x14ac:dyDescent="0.3"/>
    <row r="2253" ht="13.8" x14ac:dyDescent="0.3"/>
    <row r="2254" ht="13.8" x14ac:dyDescent="0.3"/>
    <row r="2255" ht="13.8" x14ac:dyDescent="0.3"/>
    <row r="2256" ht="13.8" x14ac:dyDescent="0.3"/>
    <row r="2257" ht="13.8" x14ac:dyDescent="0.3"/>
    <row r="2258" ht="13.8" x14ac:dyDescent="0.3"/>
    <row r="2259" ht="13.8" x14ac:dyDescent="0.3"/>
    <row r="2260" ht="13.8" x14ac:dyDescent="0.3"/>
    <row r="2261" ht="13.8" x14ac:dyDescent="0.3"/>
    <row r="2262" ht="13.8" x14ac:dyDescent="0.3"/>
    <row r="2263" ht="13.8" x14ac:dyDescent="0.3"/>
    <row r="2264" ht="13.8" x14ac:dyDescent="0.3"/>
    <row r="2265" ht="13.8" x14ac:dyDescent="0.3"/>
    <row r="2266" ht="13.8" x14ac:dyDescent="0.3"/>
    <row r="2267" ht="13.8" x14ac:dyDescent="0.3"/>
    <row r="2268" ht="13.8" x14ac:dyDescent="0.3"/>
    <row r="2269" ht="13.8" x14ac:dyDescent="0.3"/>
    <row r="2270" ht="13.8" x14ac:dyDescent="0.3"/>
    <row r="2271" ht="13.8" x14ac:dyDescent="0.3"/>
    <row r="2272" ht="13.8" x14ac:dyDescent="0.3"/>
    <row r="2273" ht="13.8" x14ac:dyDescent="0.3"/>
    <row r="2274" ht="13.8" x14ac:dyDescent="0.3"/>
    <row r="2275" ht="13.8" x14ac:dyDescent="0.3"/>
    <row r="2276" ht="13.8" x14ac:dyDescent="0.3"/>
    <row r="2277" ht="13.8" x14ac:dyDescent="0.3"/>
    <row r="2278" ht="13.8" x14ac:dyDescent="0.3"/>
    <row r="2279" ht="13.8" x14ac:dyDescent="0.3"/>
    <row r="2280" ht="13.8" x14ac:dyDescent="0.3"/>
    <row r="2281" ht="13.8" x14ac:dyDescent="0.3"/>
    <row r="2282" ht="13.8" x14ac:dyDescent="0.3"/>
    <row r="2283" ht="13.8" x14ac:dyDescent="0.3"/>
    <row r="2284" ht="13.8" x14ac:dyDescent="0.3"/>
    <row r="2285" ht="13.8" x14ac:dyDescent="0.3"/>
    <row r="2286" ht="13.8" x14ac:dyDescent="0.3"/>
    <row r="2287" ht="13.8" x14ac:dyDescent="0.3"/>
    <row r="2288" ht="13.8" x14ac:dyDescent="0.3"/>
    <row r="2289" ht="13.8" x14ac:dyDescent="0.3"/>
    <row r="2290" ht="13.8" x14ac:dyDescent="0.3"/>
    <row r="2291" ht="13.8" x14ac:dyDescent="0.3"/>
    <row r="2292" ht="13.8" x14ac:dyDescent="0.3"/>
    <row r="2293" ht="13.8" x14ac:dyDescent="0.3"/>
    <row r="2294" ht="13.8" x14ac:dyDescent="0.3"/>
    <row r="2295" ht="13.8" x14ac:dyDescent="0.3"/>
    <row r="2296" ht="13.8" x14ac:dyDescent="0.3"/>
    <row r="2297" ht="13.8" x14ac:dyDescent="0.3"/>
    <row r="2298" ht="13.8" x14ac:dyDescent="0.3"/>
    <row r="2299" ht="13.8" x14ac:dyDescent="0.3"/>
    <row r="2300" ht="13.8" x14ac:dyDescent="0.3"/>
    <row r="2301" ht="13.8" x14ac:dyDescent="0.3"/>
    <row r="2302" ht="13.8" x14ac:dyDescent="0.3"/>
    <row r="2303" ht="13.8" x14ac:dyDescent="0.3"/>
    <row r="2304" ht="13.8" x14ac:dyDescent="0.3"/>
    <row r="2305" ht="13.8" x14ac:dyDescent="0.3"/>
    <row r="2306" ht="13.8" x14ac:dyDescent="0.3"/>
    <row r="2307" ht="13.8" x14ac:dyDescent="0.3"/>
    <row r="2308" ht="13.8" x14ac:dyDescent="0.3"/>
    <row r="2309" ht="13.8" x14ac:dyDescent="0.3"/>
    <row r="2310" ht="13.8" x14ac:dyDescent="0.3"/>
    <row r="2311" ht="13.8" x14ac:dyDescent="0.3"/>
    <row r="2312" ht="13.8" x14ac:dyDescent="0.3"/>
    <row r="2313" ht="13.8" x14ac:dyDescent="0.3"/>
    <row r="2314" ht="13.8" x14ac:dyDescent="0.3"/>
    <row r="2315" ht="13.8" x14ac:dyDescent="0.3"/>
    <row r="2316" ht="13.8" x14ac:dyDescent="0.3"/>
    <row r="2317" ht="13.8" x14ac:dyDescent="0.3"/>
    <row r="2318" ht="13.8" x14ac:dyDescent="0.3"/>
    <row r="2319" ht="13.8" x14ac:dyDescent="0.3"/>
    <row r="2320" ht="13.8" x14ac:dyDescent="0.3"/>
    <row r="2321" ht="13.8" x14ac:dyDescent="0.3"/>
    <row r="2322" ht="13.8" x14ac:dyDescent="0.3"/>
    <row r="2323" ht="13.8" x14ac:dyDescent="0.3"/>
    <row r="2324" ht="13.8" x14ac:dyDescent="0.3"/>
    <row r="2325" ht="13.8" x14ac:dyDescent="0.3"/>
    <row r="2326" ht="13.8" x14ac:dyDescent="0.3"/>
    <row r="2327" ht="13.8" x14ac:dyDescent="0.3"/>
    <row r="2328" ht="13.8" x14ac:dyDescent="0.3"/>
    <row r="2329" ht="13.8" x14ac:dyDescent="0.3"/>
    <row r="2330" ht="13.8" x14ac:dyDescent="0.3"/>
    <row r="2331" ht="13.8" x14ac:dyDescent="0.3"/>
    <row r="2332" ht="13.8" x14ac:dyDescent="0.3"/>
    <row r="2333" ht="13.8" x14ac:dyDescent="0.3"/>
    <row r="2334" ht="13.8" x14ac:dyDescent="0.3"/>
    <row r="2335" ht="13.8" x14ac:dyDescent="0.3"/>
    <row r="2336" ht="13.8" x14ac:dyDescent="0.3"/>
    <row r="2337" ht="13.8" x14ac:dyDescent="0.3"/>
    <row r="2338" ht="13.8" x14ac:dyDescent="0.3"/>
    <row r="2339" ht="13.8" x14ac:dyDescent="0.3"/>
    <row r="2340" ht="13.8" x14ac:dyDescent="0.3"/>
    <row r="2341" ht="13.8" x14ac:dyDescent="0.3"/>
    <row r="2342" ht="13.8" x14ac:dyDescent="0.3"/>
    <row r="2343" ht="13.8" x14ac:dyDescent="0.3"/>
    <row r="2344" ht="13.8" x14ac:dyDescent="0.3"/>
    <row r="2345" ht="13.8" x14ac:dyDescent="0.3"/>
    <row r="2346" ht="13.8" x14ac:dyDescent="0.3"/>
    <row r="2347" ht="13.8" x14ac:dyDescent="0.3"/>
    <row r="2348" ht="13.8" x14ac:dyDescent="0.3"/>
    <row r="2349" ht="13.8" x14ac:dyDescent="0.3"/>
    <row r="2350" ht="13.8" x14ac:dyDescent="0.3"/>
    <row r="2351" ht="13.8" x14ac:dyDescent="0.3"/>
    <row r="2352" ht="13.8" x14ac:dyDescent="0.3"/>
    <row r="2353" ht="13.8" x14ac:dyDescent="0.3"/>
    <row r="2354" ht="13.8" x14ac:dyDescent="0.3"/>
    <row r="2355" ht="13.8" x14ac:dyDescent="0.3"/>
    <row r="2356" ht="13.8" x14ac:dyDescent="0.3"/>
    <row r="2357" ht="13.8" x14ac:dyDescent="0.3"/>
    <row r="2358" ht="13.8" x14ac:dyDescent="0.3"/>
    <row r="2359" ht="13.8" x14ac:dyDescent="0.3"/>
    <row r="2360" ht="13.8" x14ac:dyDescent="0.3"/>
    <row r="2361" ht="13.8" x14ac:dyDescent="0.3"/>
    <row r="2362" ht="13.8" x14ac:dyDescent="0.3"/>
    <row r="2363" ht="13.8" x14ac:dyDescent="0.3"/>
    <row r="2364" ht="13.8" x14ac:dyDescent="0.3"/>
    <row r="2365" ht="13.8" x14ac:dyDescent="0.3"/>
    <row r="2366" ht="13.8" x14ac:dyDescent="0.3"/>
    <row r="2367" ht="13.8" x14ac:dyDescent="0.3"/>
    <row r="2368" ht="13.8" x14ac:dyDescent="0.3"/>
    <row r="2369" ht="13.8" x14ac:dyDescent="0.3"/>
    <row r="2370" ht="13.8" x14ac:dyDescent="0.3"/>
    <row r="2371" ht="13.8" x14ac:dyDescent="0.3"/>
    <row r="2372" ht="13.8" x14ac:dyDescent="0.3"/>
    <row r="2373" ht="13.8" x14ac:dyDescent="0.3"/>
    <row r="2374" ht="13.8" x14ac:dyDescent="0.3"/>
    <row r="2375" ht="13.8" x14ac:dyDescent="0.3"/>
    <row r="2376" ht="13.8" x14ac:dyDescent="0.3"/>
    <row r="2377" ht="13.8" x14ac:dyDescent="0.3"/>
    <row r="2378" ht="13.8" x14ac:dyDescent="0.3"/>
    <row r="2379" ht="13.8" x14ac:dyDescent="0.3"/>
    <row r="2380" ht="13.8" x14ac:dyDescent="0.3"/>
    <row r="2381" ht="13.8" x14ac:dyDescent="0.3"/>
    <row r="2382" ht="13.8" x14ac:dyDescent="0.3"/>
    <row r="2383" ht="13.8" x14ac:dyDescent="0.3"/>
    <row r="2384" ht="13.8" x14ac:dyDescent="0.3"/>
    <row r="2385" ht="13.8" x14ac:dyDescent="0.3"/>
    <row r="2386" ht="13.8" x14ac:dyDescent="0.3"/>
    <row r="2387" ht="13.8" x14ac:dyDescent="0.3"/>
    <row r="2388" ht="13.8" x14ac:dyDescent="0.3"/>
    <row r="2389" ht="13.8" x14ac:dyDescent="0.3"/>
    <row r="2390" ht="13.8" x14ac:dyDescent="0.3"/>
    <row r="2391" ht="13.8" x14ac:dyDescent="0.3"/>
    <row r="2392" ht="13.8" x14ac:dyDescent="0.3"/>
    <row r="2393" ht="13.8" x14ac:dyDescent="0.3"/>
    <row r="2394" ht="13.8" x14ac:dyDescent="0.3"/>
    <row r="2395" ht="13.8" x14ac:dyDescent="0.3"/>
    <row r="2396" ht="13.8" x14ac:dyDescent="0.3"/>
    <row r="2397" ht="13.8" x14ac:dyDescent="0.3"/>
    <row r="2398" ht="13.8" x14ac:dyDescent="0.3"/>
    <row r="2399" ht="13.8" x14ac:dyDescent="0.3"/>
    <row r="2400" ht="13.8" x14ac:dyDescent="0.3"/>
    <row r="2401" ht="13.8" x14ac:dyDescent="0.3"/>
    <row r="2402" ht="13.8" x14ac:dyDescent="0.3"/>
    <row r="2403" ht="13.8" x14ac:dyDescent="0.3"/>
    <row r="2404" ht="13.8" x14ac:dyDescent="0.3"/>
    <row r="2405" ht="13.8" x14ac:dyDescent="0.3"/>
    <row r="2406" ht="13.8" x14ac:dyDescent="0.3"/>
    <row r="2407" ht="13.8" x14ac:dyDescent="0.3"/>
    <row r="2408" ht="13.8" x14ac:dyDescent="0.3"/>
    <row r="2409" ht="13.8" x14ac:dyDescent="0.3"/>
    <row r="2410" ht="13.8" x14ac:dyDescent="0.3"/>
    <row r="2411" ht="13.8" x14ac:dyDescent="0.3"/>
    <row r="2412" ht="13.8" x14ac:dyDescent="0.3"/>
    <row r="2413" ht="13.8" x14ac:dyDescent="0.3"/>
    <row r="2414" ht="13.8" x14ac:dyDescent="0.3"/>
    <row r="2415" ht="13.8" x14ac:dyDescent="0.3"/>
    <row r="2416" ht="13.8" x14ac:dyDescent="0.3"/>
    <row r="2417" ht="13.8" x14ac:dyDescent="0.3"/>
    <row r="2418" ht="13.8" x14ac:dyDescent="0.3"/>
    <row r="2419" ht="13.8" x14ac:dyDescent="0.3"/>
    <row r="2420" ht="13.8" x14ac:dyDescent="0.3"/>
    <row r="2421" ht="13.8" x14ac:dyDescent="0.3"/>
    <row r="2422" ht="13.8" x14ac:dyDescent="0.3"/>
    <row r="2423" ht="13.8" x14ac:dyDescent="0.3"/>
    <row r="2424" ht="13.8" x14ac:dyDescent="0.3"/>
    <row r="2425" ht="13.8" x14ac:dyDescent="0.3"/>
    <row r="2426" ht="13.8" x14ac:dyDescent="0.3"/>
    <row r="2427" ht="13.8" x14ac:dyDescent="0.3"/>
    <row r="2428" ht="13.8" x14ac:dyDescent="0.3"/>
    <row r="2429" ht="13.8" x14ac:dyDescent="0.3"/>
    <row r="2430" ht="13.8" x14ac:dyDescent="0.3"/>
    <row r="2431" ht="13.8" x14ac:dyDescent="0.3"/>
    <row r="2432" ht="13.8" x14ac:dyDescent="0.3"/>
    <row r="2433" ht="13.8" x14ac:dyDescent="0.3"/>
    <row r="2434" ht="13.8" x14ac:dyDescent="0.3"/>
    <row r="2435" ht="13.8" x14ac:dyDescent="0.3"/>
    <row r="2436" ht="13.8" x14ac:dyDescent="0.3"/>
    <row r="2437" ht="13.8" x14ac:dyDescent="0.3"/>
    <row r="2438" ht="13.8" x14ac:dyDescent="0.3"/>
    <row r="2439" ht="13.8" x14ac:dyDescent="0.3"/>
    <row r="2440" ht="13.8" x14ac:dyDescent="0.3"/>
    <row r="2441" ht="13.8" x14ac:dyDescent="0.3"/>
    <row r="2442" ht="13.8" x14ac:dyDescent="0.3"/>
    <row r="2443" ht="13.8" x14ac:dyDescent="0.3"/>
    <row r="2444" ht="13.8" x14ac:dyDescent="0.3"/>
    <row r="2445" ht="13.8" x14ac:dyDescent="0.3"/>
    <row r="2446" ht="13.8" x14ac:dyDescent="0.3"/>
    <row r="2447" ht="13.8" x14ac:dyDescent="0.3"/>
    <row r="2448" ht="13.8" x14ac:dyDescent="0.3"/>
    <row r="2449" ht="13.8" x14ac:dyDescent="0.3"/>
    <row r="2450" ht="13.8" x14ac:dyDescent="0.3"/>
    <row r="2451" ht="13.8" x14ac:dyDescent="0.3"/>
    <row r="2452" ht="13.8" x14ac:dyDescent="0.3"/>
    <row r="2453" ht="13.8" x14ac:dyDescent="0.3"/>
    <row r="2454" ht="13.8" x14ac:dyDescent="0.3"/>
    <row r="2455" ht="13.8" x14ac:dyDescent="0.3"/>
    <row r="2456" ht="13.8" x14ac:dyDescent="0.3"/>
    <row r="2457" ht="13.8" x14ac:dyDescent="0.3"/>
    <row r="2458" ht="13.8" x14ac:dyDescent="0.3"/>
    <row r="2459" ht="13.8" x14ac:dyDescent="0.3"/>
    <row r="2460" ht="13.8" x14ac:dyDescent="0.3"/>
    <row r="2461" ht="13.8" x14ac:dyDescent="0.3"/>
    <row r="2462" ht="13.8" x14ac:dyDescent="0.3"/>
    <row r="2463" ht="13.8" x14ac:dyDescent="0.3"/>
    <row r="2464" ht="13.8" x14ac:dyDescent="0.3"/>
    <row r="2465" ht="13.8" x14ac:dyDescent="0.3"/>
    <row r="2466" ht="13.8" x14ac:dyDescent="0.3"/>
    <row r="2467" ht="13.8" x14ac:dyDescent="0.3"/>
    <row r="2468" ht="13.8" x14ac:dyDescent="0.3"/>
    <row r="2469" ht="13.8" x14ac:dyDescent="0.3"/>
    <row r="2470" ht="13.8" x14ac:dyDescent="0.3"/>
    <row r="2471" ht="13.8" x14ac:dyDescent="0.3"/>
    <row r="2472" ht="13.8" x14ac:dyDescent="0.3"/>
    <row r="2473" ht="13.8" x14ac:dyDescent="0.3"/>
    <row r="2474" ht="13.8" x14ac:dyDescent="0.3"/>
    <row r="2475" ht="13.8" x14ac:dyDescent="0.3"/>
    <row r="2476" ht="13.8" x14ac:dyDescent="0.3"/>
    <row r="2477" ht="13.8" x14ac:dyDescent="0.3"/>
    <row r="2478" ht="13.8" x14ac:dyDescent="0.3"/>
    <row r="2479" ht="13.8" x14ac:dyDescent="0.3"/>
    <row r="2480" ht="13.8" x14ac:dyDescent="0.3"/>
    <row r="2481" ht="13.8" x14ac:dyDescent="0.3"/>
    <row r="2482" ht="13.8" x14ac:dyDescent="0.3"/>
    <row r="2483" ht="13.8" x14ac:dyDescent="0.3"/>
    <row r="2484" ht="13.8" x14ac:dyDescent="0.3"/>
    <row r="2485" ht="13.8" x14ac:dyDescent="0.3"/>
    <row r="2486" ht="13.8" x14ac:dyDescent="0.3"/>
    <row r="2487" ht="13.8" x14ac:dyDescent="0.3"/>
    <row r="2488" ht="13.8" x14ac:dyDescent="0.3"/>
    <row r="2489" ht="13.8" x14ac:dyDescent="0.3"/>
    <row r="2490" ht="13.8" x14ac:dyDescent="0.3"/>
    <row r="2491" ht="13.8" x14ac:dyDescent="0.3"/>
    <row r="2492" ht="13.8" x14ac:dyDescent="0.3"/>
    <row r="2493" ht="13.8" x14ac:dyDescent="0.3"/>
    <row r="2494" ht="13.8" x14ac:dyDescent="0.3"/>
    <row r="2495" ht="13.8" x14ac:dyDescent="0.3"/>
    <row r="2496" ht="13.8" x14ac:dyDescent="0.3"/>
    <row r="2497" ht="13.8" x14ac:dyDescent="0.3"/>
    <row r="2498" ht="13.8" x14ac:dyDescent="0.3"/>
    <row r="2499" ht="13.8" x14ac:dyDescent="0.3"/>
    <row r="2500" ht="13.8" x14ac:dyDescent="0.3"/>
    <row r="2501" ht="13.8" x14ac:dyDescent="0.3"/>
    <row r="2502" ht="13.8" x14ac:dyDescent="0.3"/>
    <row r="2503" ht="13.8" x14ac:dyDescent="0.3"/>
    <row r="2504" ht="13.8" x14ac:dyDescent="0.3"/>
    <row r="2505" ht="13.8" x14ac:dyDescent="0.3"/>
    <row r="2506" ht="13.8" x14ac:dyDescent="0.3"/>
    <row r="2507" ht="13.8" x14ac:dyDescent="0.3"/>
    <row r="2508" ht="13.8" x14ac:dyDescent="0.3"/>
    <row r="2509" ht="13.8" x14ac:dyDescent="0.3"/>
    <row r="2510" ht="13.8" x14ac:dyDescent="0.3"/>
    <row r="2511" ht="13.8" x14ac:dyDescent="0.3"/>
    <row r="2512" ht="13.8" x14ac:dyDescent="0.3"/>
    <row r="2513" ht="13.8" x14ac:dyDescent="0.3"/>
    <row r="2514" ht="13.8" x14ac:dyDescent="0.3"/>
    <row r="2515" ht="13.8" x14ac:dyDescent="0.3"/>
    <row r="2516" ht="13.8" x14ac:dyDescent="0.3"/>
    <row r="2517" ht="13.8" x14ac:dyDescent="0.3"/>
    <row r="2518" ht="13.8" x14ac:dyDescent="0.3"/>
    <row r="2519" ht="13.8" x14ac:dyDescent="0.3"/>
    <row r="2520" ht="13.8" x14ac:dyDescent="0.3"/>
    <row r="2521" ht="13.8" x14ac:dyDescent="0.3"/>
    <row r="2522" ht="13.8" x14ac:dyDescent="0.3"/>
    <row r="2523" ht="13.8" x14ac:dyDescent="0.3"/>
    <row r="2524" ht="13.8" x14ac:dyDescent="0.3"/>
    <row r="2525" ht="13.8" x14ac:dyDescent="0.3"/>
    <row r="2526" ht="13.8" x14ac:dyDescent="0.3"/>
    <row r="2527" ht="13.8" x14ac:dyDescent="0.3"/>
    <row r="2528" ht="13.8" x14ac:dyDescent="0.3"/>
    <row r="2529" ht="13.8" x14ac:dyDescent="0.3"/>
    <row r="2530" ht="13.8" x14ac:dyDescent="0.3"/>
    <row r="2531" ht="13.8" x14ac:dyDescent="0.3"/>
    <row r="2532" ht="13.8" x14ac:dyDescent="0.3"/>
    <row r="2533" ht="13.8" x14ac:dyDescent="0.3"/>
    <row r="2534" ht="13.8" x14ac:dyDescent="0.3"/>
    <row r="2535" ht="13.8" x14ac:dyDescent="0.3"/>
    <row r="2536" ht="13.8" x14ac:dyDescent="0.3"/>
    <row r="2537" ht="13.8" x14ac:dyDescent="0.3"/>
    <row r="2538" ht="13.8" x14ac:dyDescent="0.3"/>
    <row r="2539" ht="13.8" x14ac:dyDescent="0.3"/>
    <row r="2540" ht="13.8" x14ac:dyDescent="0.3"/>
    <row r="2541" ht="13.8" x14ac:dyDescent="0.3"/>
    <row r="2542" ht="13.8" x14ac:dyDescent="0.3"/>
    <row r="2543" ht="13.8" x14ac:dyDescent="0.3"/>
    <row r="2544" ht="13.8" x14ac:dyDescent="0.3"/>
    <row r="2545" ht="13.8" x14ac:dyDescent="0.3"/>
    <row r="2546" ht="13.8" x14ac:dyDescent="0.3"/>
    <row r="2547" ht="13.8" x14ac:dyDescent="0.3"/>
    <row r="2548" ht="13.8" x14ac:dyDescent="0.3"/>
    <row r="2549" ht="13.8" x14ac:dyDescent="0.3"/>
    <row r="2550" ht="13.8" x14ac:dyDescent="0.3"/>
    <row r="2551" ht="13.8" x14ac:dyDescent="0.3"/>
    <row r="2552" ht="13.8" x14ac:dyDescent="0.3"/>
    <row r="2553" ht="13.8" x14ac:dyDescent="0.3"/>
    <row r="2554" ht="13.8" x14ac:dyDescent="0.3"/>
    <row r="2555" ht="13.8" x14ac:dyDescent="0.3"/>
    <row r="2556" ht="13.8" x14ac:dyDescent="0.3"/>
    <row r="2557" ht="13.8" x14ac:dyDescent="0.3"/>
    <row r="2558" ht="13.8" x14ac:dyDescent="0.3"/>
    <row r="2559" ht="13.8" x14ac:dyDescent="0.3"/>
    <row r="2560" ht="13.8" x14ac:dyDescent="0.3"/>
    <row r="2561" ht="13.8" x14ac:dyDescent="0.3"/>
    <row r="2562" ht="13.8" x14ac:dyDescent="0.3"/>
    <row r="2563" ht="13.8" x14ac:dyDescent="0.3"/>
    <row r="2564" ht="13.8" x14ac:dyDescent="0.3"/>
    <row r="2565" ht="13.8" x14ac:dyDescent="0.3"/>
    <row r="2566" ht="13.8" x14ac:dyDescent="0.3"/>
    <row r="2567" ht="13.8" x14ac:dyDescent="0.3"/>
    <row r="2568" ht="13.8" x14ac:dyDescent="0.3"/>
    <row r="2569" ht="13.8" x14ac:dyDescent="0.3"/>
    <row r="2570" ht="13.8" x14ac:dyDescent="0.3"/>
    <row r="2571" ht="13.8" x14ac:dyDescent="0.3"/>
    <row r="2572" ht="13.8" x14ac:dyDescent="0.3"/>
    <row r="2573" ht="13.8" x14ac:dyDescent="0.3"/>
    <row r="2574" ht="13.8" x14ac:dyDescent="0.3"/>
    <row r="2575" ht="13.8" x14ac:dyDescent="0.3"/>
    <row r="2576" ht="13.8" x14ac:dyDescent="0.3"/>
    <row r="2577" ht="13.8" x14ac:dyDescent="0.3"/>
    <row r="2578" ht="13.8" x14ac:dyDescent="0.3"/>
    <row r="2579" ht="13.8" x14ac:dyDescent="0.3"/>
    <row r="2580" ht="13.8" x14ac:dyDescent="0.3"/>
    <row r="2581" ht="13.8" x14ac:dyDescent="0.3"/>
    <row r="2582" ht="13.8" x14ac:dyDescent="0.3"/>
    <row r="2583" ht="13.8" x14ac:dyDescent="0.3"/>
    <row r="2584" ht="13.8" x14ac:dyDescent="0.3"/>
    <row r="2585" ht="13.8" x14ac:dyDescent="0.3"/>
    <row r="2586" ht="13.8" x14ac:dyDescent="0.3"/>
    <row r="2587" ht="13.8" x14ac:dyDescent="0.3"/>
    <row r="2588" ht="13.8" x14ac:dyDescent="0.3"/>
    <row r="2589" ht="13.8" x14ac:dyDescent="0.3"/>
    <row r="2590" ht="13.8" x14ac:dyDescent="0.3"/>
    <row r="2591" ht="13.8" x14ac:dyDescent="0.3"/>
    <row r="2592" ht="13.8" x14ac:dyDescent="0.3"/>
    <row r="2593" ht="13.8" x14ac:dyDescent="0.3"/>
    <row r="2594" ht="13.8" x14ac:dyDescent="0.3"/>
    <row r="2595" ht="13.8" x14ac:dyDescent="0.3"/>
    <row r="2596" ht="13.8" x14ac:dyDescent="0.3"/>
    <row r="2597" ht="13.8" x14ac:dyDescent="0.3"/>
    <row r="2598" ht="13.8" x14ac:dyDescent="0.3"/>
    <row r="2599" ht="13.8" x14ac:dyDescent="0.3"/>
    <row r="2600" ht="13.8" x14ac:dyDescent="0.3"/>
    <row r="2601" ht="13.8" x14ac:dyDescent="0.3"/>
    <row r="2602" ht="13.8" x14ac:dyDescent="0.3"/>
    <row r="2603" ht="13.8" x14ac:dyDescent="0.3"/>
    <row r="2604" ht="13.8" x14ac:dyDescent="0.3"/>
    <row r="2605" ht="13.8" x14ac:dyDescent="0.3"/>
    <row r="2606" ht="13.8" x14ac:dyDescent="0.3"/>
    <row r="2607" ht="13.8" x14ac:dyDescent="0.3"/>
    <row r="2608" ht="13.8" x14ac:dyDescent="0.3"/>
    <row r="2609" ht="13.8" x14ac:dyDescent="0.3"/>
    <row r="2610" ht="13.8" x14ac:dyDescent="0.3"/>
    <row r="2611" ht="13.8" x14ac:dyDescent="0.3"/>
    <row r="2612" ht="13.8" x14ac:dyDescent="0.3"/>
    <row r="2613" ht="13.8" x14ac:dyDescent="0.3"/>
    <row r="2614" ht="13.8" x14ac:dyDescent="0.3"/>
    <row r="2615" ht="13.8" x14ac:dyDescent="0.3"/>
    <row r="2616" ht="13.8" x14ac:dyDescent="0.3"/>
    <row r="2617" ht="13.8" x14ac:dyDescent="0.3"/>
    <row r="2618" ht="13.8" x14ac:dyDescent="0.3"/>
    <row r="2619" ht="13.8" x14ac:dyDescent="0.3"/>
    <row r="2620" ht="13.8" x14ac:dyDescent="0.3"/>
    <row r="2621" ht="13.8" x14ac:dyDescent="0.3"/>
    <row r="2622" ht="13.8" x14ac:dyDescent="0.3"/>
    <row r="2623" ht="13.8" x14ac:dyDescent="0.3"/>
    <row r="2624" ht="13.8" x14ac:dyDescent="0.3"/>
    <row r="2625" ht="13.8" x14ac:dyDescent="0.3"/>
    <row r="2626" ht="13.8" x14ac:dyDescent="0.3"/>
    <row r="2627" ht="13.8" x14ac:dyDescent="0.3"/>
    <row r="2628" ht="13.8" x14ac:dyDescent="0.3"/>
    <row r="2629" ht="13.8" x14ac:dyDescent="0.3"/>
    <row r="2630" ht="13.8" x14ac:dyDescent="0.3"/>
    <row r="2631" ht="13.8" x14ac:dyDescent="0.3"/>
    <row r="2632" ht="13.8" x14ac:dyDescent="0.3"/>
    <row r="2633" ht="13.8" x14ac:dyDescent="0.3"/>
    <row r="2634" ht="13.8" x14ac:dyDescent="0.3"/>
    <row r="2635" ht="13.8" x14ac:dyDescent="0.3"/>
    <row r="2636" ht="13.8" x14ac:dyDescent="0.3"/>
    <row r="2637" ht="13.8" x14ac:dyDescent="0.3"/>
    <row r="2638" ht="13.8" x14ac:dyDescent="0.3"/>
    <row r="2639" ht="13.8" x14ac:dyDescent="0.3"/>
    <row r="2640" ht="13.8" x14ac:dyDescent="0.3"/>
    <row r="2641" ht="13.8" x14ac:dyDescent="0.3"/>
    <row r="2642" ht="13.8" x14ac:dyDescent="0.3"/>
    <row r="2643" ht="13.8" x14ac:dyDescent="0.3"/>
    <row r="2644" ht="13.8" x14ac:dyDescent="0.3"/>
    <row r="2645" ht="13.8" x14ac:dyDescent="0.3"/>
    <row r="2646" ht="13.8" x14ac:dyDescent="0.3"/>
    <row r="2647" ht="13.8" x14ac:dyDescent="0.3"/>
    <row r="2648" ht="13.8" x14ac:dyDescent="0.3"/>
    <row r="2649" ht="13.8" x14ac:dyDescent="0.3"/>
    <row r="2650" ht="13.8" x14ac:dyDescent="0.3"/>
    <row r="2651" ht="13.8" x14ac:dyDescent="0.3"/>
    <row r="2652" ht="13.8" x14ac:dyDescent="0.3"/>
    <row r="2653" ht="13.8" x14ac:dyDescent="0.3"/>
    <row r="2654" ht="13.8" x14ac:dyDescent="0.3"/>
    <row r="2655" ht="13.8" x14ac:dyDescent="0.3"/>
    <row r="2656" ht="13.8" x14ac:dyDescent="0.3"/>
    <row r="2657" ht="13.8" x14ac:dyDescent="0.3"/>
    <row r="2658" ht="13.8" x14ac:dyDescent="0.3"/>
    <row r="2659" ht="13.8" x14ac:dyDescent="0.3"/>
    <row r="2660" ht="13.8" x14ac:dyDescent="0.3"/>
    <row r="2661" ht="13.8" x14ac:dyDescent="0.3"/>
    <row r="2662" ht="13.8" x14ac:dyDescent="0.3"/>
    <row r="2663" ht="13.8" x14ac:dyDescent="0.3"/>
    <row r="2664" ht="13.8" x14ac:dyDescent="0.3"/>
    <row r="2665" ht="13.8" x14ac:dyDescent="0.3"/>
    <row r="2666" ht="13.8" x14ac:dyDescent="0.3"/>
    <row r="2667" ht="13.8" x14ac:dyDescent="0.3"/>
    <row r="2668" ht="13.8" x14ac:dyDescent="0.3"/>
    <row r="2669" ht="13.8" x14ac:dyDescent="0.3"/>
    <row r="2670" ht="13.8" x14ac:dyDescent="0.3"/>
    <row r="2671" ht="13.8" x14ac:dyDescent="0.3"/>
    <row r="2672" ht="13.8" x14ac:dyDescent="0.3"/>
    <row r="2673" ht="13.8" x14ac:dyDescent="0.3"/>
    <row r="2674" ht="13.8" x14ac:dyDescent="0.3"/>
    <row r="2675" ht="13.8" x14ac:dyDescent="0.3"/>
    <row r="2676" ht="13.8" x14ac:dyDescent="0.3"/>
    <row r="2677" ht="13.8" x14ac:dyDescent="0.3"/>
    <row r="2678" ht="13.8" x14ac:dyDescent="0.3"/>
    <row r="2679" ht="13.8" x14ac:dyDescent="0.3"/>
    <row r="2680" ht="13.8" x14ac:dyDescent="0.3"/>
    <row r="2681" ht="13.8" x14ac:dyDescent="0.3"/>
    <row r="2682" ht="13.8" x14ac:dyDescent="0.3"/>
    <row r="2683" ht="13.8" x14ac:dyDescent="0.3"/>
    <row r="2684" ht="13.8" x14ac:dyDescent="0.3"/>
    <row r="2685" ht="13.8" x14ac:dyDescent="0.3"/>
    <row r="2686" ht="13.8" x14ac:dyDescent="0.3"/>
    <row r="2687" ht="13.8" x14ac:dyDescent="0.3"/>
    <row r="2688" ht="13.8" x14ac:dyDescent="0.3"/>
    <row r="2689" ht="13.8" x14ac:dyDescent="0.3"/>
    <row r="2690" ht="13.8" x14ac:dyDescent="0.3"/>
    <row r="2691" ht="13.8" x14ac:dyDescent="0.3"/>
    <row r="2692" ht="13.8" x14ac:dyDescent="0.3"/>
    <row r="2693" ht="13.8" x14ac:dyDescent="0.3"/>
    <row r="2694" ht="13.8" x14ac:dyDescent="0.3"/>
    <row r="2695" ht="13.8" x14ac:dyDescent="0.3"/>
    <row r="2696" ht="13.8" x14ac:dyDescent="0.3"/>
    <row r="2697" ht="13.8" x14ac:dyDescent="0.3"/>
    <row r="2698" ht="13.8" x14ac:dyDescent="0.3"/>
    <row r="2699" ht="13.8" x14ac:dyDescent="0.3"/>
    <row r="2700" ht="13.8" x14ac:dyDescent="0.3"/>
    <row r="2701" ht="13.8" x14ac:dyDescent="0.3"/>
    <row r="2702" ht="13.8" x14ac:dyDescent="0.3"/>
    <row r="2703" ht="13.8" x14ac:dyDescent="0.3"/>
    <row r="2704" ht="13.8" x14ac:dyDescent="0.3"/>
    <row r="2705" ht="13.8" x14ac:dyDescent="0.3"/>
    <row r="2706" ht="13.8" x14ac:dyDescent="0.3"/>
    <row r="2707" ht="13.8" x14ac:dyDescent="0.3"/>
    <row r="2708" ht="13.8" x14ac:dyDescent="0.3"/>
    <row r="2709" ht="13.8" x14ac:dyDescent="0.3"/>
    <row r="2710" ht="13.8" x14ac:dyDescent="0.3"/>
    <row r="2711" ht="13.8" x14ac:dyDescent="0.3"/>
    <row r="2712" ht="13.8" x14ac:dyDescent="0.3"/>
    <row r="2713" ht="13.8" x14ac:dyDescent="0.3"/>
    <row r="2714" ht="13.8" x14ac:dyDescent="0.3"/>
    <row r="2715" ht="13.8" x14ac:dyDescent="0.3"/>
    <row r="2716" ht="13.8" x14ac:dyDescent="0.3"/>
    <row r="2717" ht="13.8" x14ac:dyDescent="0.3"/>
    <row r="2718" ht="13.8" x14ac:dyDescent="0.3"/>
    <row r="2719" ht="13.8" x14ac:dyDescent="0.3"/>
    <row r="2720" ht="13.8" x14ac:dyDescent="0.3"/>
    <row r="2721" ht="13.8" x14ac:dyDescent="0.3"/>
    <row r="2722" ht="13.8" x14ac:dyDescent="0.3"/>
    <row r="2723" ht="13.8" x14ac:dyDescent="0.3"/>
    <row r="2724" ht="13.8" x14ac:dyDescent="0.3"/>
    <row r="2725" ht="13.8" x14ac:dyDescent="0.3"/>
    <row r="2726" ht="13.8" x14ac:dyDescent="0.3"/>
    <row r="2727" ht="13.8" x14ac:dyDescent="0.3"/>
    <row r="2728" ht="13.8" x14ac:dyDescent="0.3"/>
    <row r="2729" ht="13.8" x14ac:dyDescent="0.3"/>
    <row r="2730" ht="13.8" x14ac:dyDescent="0.3"/>
    <row r="2731" ht="13.8" x14ac:dyDescent="0.3"/>
    <row r="2732" ht="13.8" x14ac:dyDescent="0.3"/>
    <row r="2733" ht="13.8" x14ac:dyDescent="0.3"/>
    <row r="2734" ht="13.8" x14ac:dyDescent="0.3"/>
    <row r="2735" ht="13.8" x14ac:dyDescent="0.3"/>
    <row r="2736" ht="13.8" x14ac:dyDescent="0.3"/>
    <row r="2737" ht="13.8" x14ac:dyDescent="0.3"/>
    <row r="2738" ht="13.8" x14ac:dyDescent="0.3"/>
    <row r="2739" ht="13.8" x14ac:dyDescent="0.3"/>
    <row r="2740" ht="13.8" x14ac:dyDescent="0.3"/>
    <row r="2741" ht="13.8" x14ac:dyDescent="0.3"/>
    <row r="2742" ht="13.8" x14ac:dyDescent="0.3"/>
    <row r="2743" ht="13.8" x14ac:dyDescent="0.3"/>
    <row r="2744" ht="13.8" x14ac:dyDescent="0.3"/>
    <row r="2745" ht="13.8" x14ac:dyDescent="0.3"/>
    <row r="2746" ht="13.8" x14ac:dyDescent="0.3"/>
    <row r="2747" ht="13.8" x14ac:dyDescent="0.3"/>
    <row r="2748" ht="13.8" x14ac:dyDescent="0.3"/>
    <row r="2749" ht="13.8" x14ac:dyDescent="0.3"/>
    <row r="2750" ht="13.8" x14ac:dyDescent="0.3"/>
    <row r="2751" ht="13.8" x14ac:dyDescent="0.3"/>
    <row r="2752" ht="13.8" x14ac:dyDescent="0.3"/>
    <row r="2753" ht="13.8" x14ac:dyDescent="0.3"/>
    <row r="2754" ht="13.8" x14ac:dyDescent="0.3"/>
    <row r="2755" ht="13.8" x14ac:dyDescent="0.3"/>
    <row r="2756" ht="13.8" x14ac:dyDescent="0.3"/>
    <row r="2757" ht="13.8" x14ac:dyDescent="0.3"/>
    <row r="2758" ht="13.8" x14ac:dyDescent="0.3"/>
    <row r="2759" ht="13.8" x14ac:dyDescent="0.3"/>
    <row r="2760" ht="13.8" x14ac:dyDescent="0.3"/>
    <row r="2761" ht="13.8" x14ac:dyDescent="0.3"/>
    <row r="2762" ht="13.8" x14ac:dyDescent="0.3"/>
    <row r="2763" ht="13.8" x14ac:dyDescent="0.3"/>
    <row r="2764" ht="13.8" x14ac:dyDescent="0.3"/>
    <row r="2765" ht="13.8" x14ac:dyDescent="0.3"/>
    <row r="2766" ht="13.8" x14ac:dyDescent="0.3"/>
    <row r="2767" ht="13.8" x14ac:dyDescent="0.3"/>
    <row r="2768" ht="13.8" x14ac:dyDescent="0.3"/>
    <row r="2769" ht="13.8" x14ac:dyDescent="0.3"/>
    <row r="2770" ht="13.8" x14ac:dyDescent="0.3"/>
    <row r="2771" ht="13.8" x14ac:dyDescent="0.3"/>
    <row r="2772" ht="13.8" x14ac:dyDescent="0.3"/>
    <row r="2773" ht="13.8" x14ac:dyDescent="0.3"/>
    <row r="2774" ht="13.8" x14ac:dyDescent="0.3"/>
    <row r="2775" ht="13.8" x14ac:dyDescent="0.3"/>
    <row r="2776" ht="13.8" x14ac:dyDescent="0.3"/>
    <row r="2777" ht="13.8" x14ac:dyDescent="0.3"/>
    <row r="2778" ht="13.8" x14ac:dyDescent="0.3"/>
    <row r="2779" ht="13.8" x14ac:dyDescent="0.3"/>
    <row r="2780" ht="13.8" x14ac:dyDescent="0.3"/>
    <row r="2781" ht="13.8" x14ac:dyDescent="0.3"/>
    <row r="2782" ht="13.8" x14ac:dyDescent="0.3"/>
    <row r="2783" ht="13.8" x14ac:dyDescent="0.3"/>
    <row r="2784" ht="13.8" x14ac:dyDescent="0.3"/>
    <row r="2785" ht="13.8" x14ac:dyDescent="0.3"/>
    <row r="2786" ht="13.8" x14ac:dyDescent="0.3"/>
    <row r="2787" ht="13.8" x14ac:dyDescent="0.3"/>
    <row r="2788" ht="13.8" x14ac:dyDescent="0.3"/>
    <row r="2789" ht="13.8" x14ac:dyDescent="0.3"/>
    <row r="2790" ht="13.8" x14ac:dyDescent="0.3"/>
    <row r="2791" ht="13.8" x14ac:dyDescent="0.3"/>
    <row r="2792" ht="13.8" x14ac:dyDescent="0.3"/>
    <row r="2793" ht="13.8" x14ac:dyDescent="0.3"/>
    <row r="2794" ht="13.8" x14ac:dyDescent="0.3"/>
    <row r="2795" ht="13.8" x14ac:dyDescent="0.3"/>
    <row r="2796" ht="13.8" x14ac:dyDescent="0.3"/>
    <row r="2797" ht="13.8" x14ac:dyDescent="0.3"/>
    <row r="2798" ht="13.8" x14ac:dyDescent="0.3"/>
    <row r="2799" ht="13.8" x14ac:dyDescent="0.3"/>
    <row r="2800" ht="13.8" x14ac:dyDescent="0.3"/>
    <row r="2801" ht="13.8" x14ac:dyDescent="0.3"/>
    <row r="2802" ht="13.8" x14ac:dyDescent="0.3"/>
    <row r="2803" ht="13.8" x14ac:dyDescent="0.3"/>
    <row r="2804" ht="13.8" x14ac:dyDescent="0.3"/>
    <row r="2805" ht="13.8" x14ac:dyDescent="0.3"/>
    <row r="2806" ht="13.8" x14ac:dyDescent="0.3"/>
    <row r="2807" ht="13.8" x14ac:dyDescent="0.3"/>
    <row r="2808" ht="13.8" x14ac:dyDescent="0.3"/>
    <row r="2809" ht="13.8" x14ac:dyDescent="0.3"/>
    <row r="2810" ht="13.8" x14ac:dyDescent="0.3"/>
    <row r="2811" ht="13.8" x14ac:dyDescent="0.3"/>
    <row r="2812" ht="13.8" x14ac:dyDescent="0.3"/>
    <row r="2813" ht="13.8" x14ac:dyDescent="0.3"/>
    <row r="2814" ht="13.8" x14ac:dyDescent="0.3"/>
    <row r="2815" ht="13.8" x14ac:dyDescent="0.3"/>
    <row r="2816" ht="13.8" x14ac:dyDescent="0.3"/>
    <row r="2817" ht="13.8" x14ac:dyDescent="0.3"/>
    <row r="2818" ht="13.8" x14ac:dyDescent="0.3"/>
    <row r="2819" ht="13.8" x14ac:dyDescent="0.3"/>
    <row r="2820" ht="13.8" x14ac:dyDescent="0.3"/>
    <row r="2821" ht="13.8" x14ac:dyDescent="0.3"/>
    <row r="2822" ht="13.8" x14ac:dyDescent="0.3"/>
    <row r="2823" ht="13.8" x14ac:dyDescent="0.3"/>
    <row r="2824" ht="13.8" x14ac:dyDescent="0.3"/>
    <row r="2825" ht="13.8" x14ac:dyDescent="0.3"/>
    <row r="2826" ht="13.8" x14ac:dyDescent="0.3"/>
    <row r="2827" ht="13.8" x14ac:dyDescent="0.3"/>
    <row r="2828" ht="13.8" x14ac:dyDescent="0.3"/>
    <row r="2829" ht="13.8" x14ac:dyDescent="0.3"/>
    <row r="2830" ht="13.8" x14ac:dyDescent="0.3"/>
    <row r="2831" ht="13.8" x14ac:dyDescent="0.3"/>
    <row r="2832" ht="13.8" x14ac:dyDescent="0.3"/>
    <row r="2833" ht="13.8" x14ac:dyDescent="0.3"/>
    <row r="2834" ht="13.8" x14ac:dyDescent="0.3"/>
    <row r="2835" ht="13.8" x14ac:dyDescent="0.3"/>
    <row r="2836" ht="13.8" x14ac:dyDescent="0.3"/>
    <row r="2837" ht="13.8" x14ac:dyDescent="0.3"/>
    <row r="2838" ht="13.8" x14ac:dyDescent="0.3"/>
    <row r="2839" ht="13.8" x14ac:dyDescent="0.3"/>
    <row r="2840" ht="13.8" x14ac:dyDescent="0.3"/>
    <row r="2841" ht="13.8" x14ac:dyDescent="0.3"/>
    <row r="2842" ht="13.8" x14ac:dyDescent="0.3"/>
    <row r="2843" ht="13.8" x14ac:dyDescent="0.3"/>
    <row r="2844" ht="13.8" x14ac:dyDescent="0.3"/>
    <row r="2845" ht="13.8" x14ac:dyDescent="0.3"/>
    <row r="2846" ht="13.8" x14ac:dyDescent="0.3"/>
    <row r="2847" ht="13.8" x14ac:dyDescent="0.3"/>
    <row r="2848" ht="13.8" x14ac:dyDescent="0.3"/>
    <row r="2849" ht="13.8" x14ac:dyDescent="0.3"/>
    <row r="2850" ht="13.8" x14ac:dyDescent="0.3"/>
    <row r="2851" ht="13.8" x14ac:dyDescent="0.3"/>
    <row r="2852" ht="13.8" x14ac:dyDescent="0.3"/>
    <row r="2853" ht="13.8" x14ac:dyDescent="0.3"/>
    <row r="2854" ht="13.8" x14ac:dyDescent="0.3"/>
    <row r="2855" ht="13.8" x14ac:dyDescent="0.3"/>
    <row r="2856" ht="13.8" x14ac:dyDescent="0.3"/>
    <row r="2857" ht="13.8" x14ac:dyDescent="0.3"/>
    <row r="2858" ht="13.8" x14ac:dyDescent="0.3"/>
    <row r="2859" ht="13.8" x14ac:dyDescent="0.3"/>
    <row r="2860" ht="13.8" x14ac:dyDescent="0.3"/>
    <row r="2861" ht="13.8" x14ac:dyDescent="0.3"/>
    <row r="2862" ht="13.8" x14ac:dyDescent="0.3"/>
    <row r="2863" ht="13.8" x14ac:dyDescent="0.3"/>
    <row r="2864" ht="13.8" x14ac:dyDescent="0.3"/>
    <row r="2865" ht="13.8" x14ac:dyDescent="0.3"/>
    <row r="2866" ht="13.8" x14ac:dyDescent="0.3"/>
    <row r="2867" ht="13.8" x14ac:dyDescent="0.3"/>
    <row r="2868" ht="13.8" x14ac:dyDescent="0.3"/>
    <row r="2869" ht="13.8" x14ac:dyDescent="0.3"/>
    <row r="2870" ht="13.8" x14ac:dyDescent="0.3"/>
    <row r="2871" ht="13.8" x14ac:dyDescent="0.3"/>
    <row r="2872" ht="13.8" x14ac:dyDescent="0.3"/>
    <row r="2873" ht="13.8" x14ac:dyDescent="0.3"/>
    <row r="2874" ht="13.8" x14ac:dyDescent="0.3"/>
    <row r="2875" ht="13.8" x14ac:dyDescent="0.3"/>
    <row r="2876" ht="13.8" x14ac:dyDescent="0.3"/>
    <row r="2877" ht="13.8" x14ac:dyDescent="0.3"/>
    <row r="2878" ht="13.8" x14ac:dyDescent="0.3"/>
    <row r="2879" ht="13.8" x14ac:dyDescent="0.3"/>
    <row r="2880" ht="13.8" x14ac:dyDescent="0.3"/>
    <row r="2881" ht="13.8" x14ac:dyDescent="0.3"/>
    <row r="2882" ht="13.8" x14ac:dyDescent="0.3"/>
    <row r="2883" ht="13.8" x14ac:dyDescent="0.3"/>
    <row r="2884" ht="13.8" x14ac:dyDescent="0.3"/>
    <row r="2885" ht="13.8" x14ac:dyDescent="0.3"/>
    <row r="2886" ht="13.8" x14ac:dyDescent="0.3"/>
    <row r="2887" ht="13.8" x14ac:dyDescent="0.3"/>
    <row r="2888" ht="13.8" x14ac:dyDescent="0.3"/>
    <row r="2889" ht="13.8" x14ac:dyDescent="0.3"/>
    <row r="2890" ht="13.8" x14ac:dyDescent="0.3"/>
    <row r="2891" ht="13.8" x14ac:dyDescent="0.3"/>
    <row r="2892" ht="13.8" x14ac:dyDescent="0.3"/>
    <row r="2893" ht="13.8" x14ac:dyDescent="0.3"/>
    <row r="2894" ht="13.8" x14ac:dyDescent="0.3"/>
    <row r="2895" ht="13.8" x14ac:dyDescent="0.3"/>
    <row r="2896" ht="13.8" x14ac:dyDescent="0.3"/>
    <row r="2897" ht="13.8" x14ac:dyDescent="0.3"/>
    <row r="2898" ht="13.8" x14ac:dyDescent="0.3"/>
    <row r="2899" ht="13.8" x14ac:dyDescent="0.3"/>
    <row r="2900" ht="13.8" x14ac:dyDescent="0.3"/>
    <row r="2901" ht="13.8" x14ac:dyDescent="0.3"/>
    <row r="2902" ht="13.8" x14ac:dyDescent="0.3"/>
    <row r="2903" ht="13.8" x14ac:dyDescent="0.3"/>
    <row r="2904" ht="13.8" x14ac:dyDescent="0.3"/>
    <row r="2905" ht="13.8" x14ac:dyDescent="0.3"/>
    <row r="2906" ht="13.8" x14ac:dyDescent="0.3"/>
    <row r="2907" ht="13.8" x14ac:dyDescent="0.3"/>
    <row r="2908" ht="13.8" x14ac:dyDescent="0.3"/>
    <row r="2909" ht="13.8" x14ac:dyDescent="0.3"/>
    <row r="2910" ht="13.8" x14ac:dyDescent="0.3"/>
    <row r="2911" ht="13.8" x14ac:dyDescent="0.3"/>
    <row r="2912" ht="13.8" x14ac:dyDescent="0.3"/>
    <row r="2913" ht="13.8" x14ac:dyDescent="0.3"/>
    <row r="2914" ht="13.8" x14ac:dyDescent="0.3"/>
    <row r="2915" ht="13.8" x14ac:dyDescent="0.3"/>
    <row r="2916" ht="13.8" x14ac:dyDescent="0.3"/>
    <row r="2917" ht="13.8" x14ac:dyDescent="0.3"/>
    <row r="2918" ht="13.8" x14ac:dyDescent="0.3"/>
    <row r="2919" ht="13.8" x14ac:dyDescent="0.3"/>
    <row r="2920" ht="13.8" x14ac:dyDescent="0.3"/>
    <row r="2921" ht="13.8" x14ac:dyDescent="0.3"/>
    <row r="2922" ht="13.8" x14ac:dyDescent="0.3"/>
    <row r="2923" ht="13.8" x14ac:dyDescent="0.3"/>
    <row r="2924" ht="13.8" x14ac:dyDescent="0.3"/>
    <row r="2925" ht="13.8" x14ac:dyDescent="0.3"/>
    <row r="2926" ht="13.8" x14ac:dyDescent="0.3"/>
    <row r="2927" ht="13.8" x14ac:dyDescent="0.3"/>
    <row r="2928" ht="13.8" x14ac:dyDescent="0.3"/>
    <row r="2929" ht="13.8" x14ac:dyDescent="0.3"/>
    <row r="2930" ht="13.8" x14ac:dyDescent="0.3"/>
    <row r="2931" ht="13.8" x14ac:dyDescent="0.3"/>
    <row r="2932" ht="13.8" x14ac:dyDescent="0.3"/>
    <row r="2933" ht="13.8" x14ac:dyDescent="0.3"/>
    <row r="2934" ht="13.8" x14ac:dyDescent="0.3"/>
    <row r="2935" ht="13.8" x14ac:dyDescent="0.3"/>
    <row r="2936" ht="13.8" x14ac:dyDescent="0.3"/>
    <row r="2937" ht="13.8" x14ac:dyDescent="0.3"/>
    <row r="2938" ht="13.8" x14ac:dyDescent="0.3"/>
    <row r="2939" ht="13.8" x14ac:dyDescent="0.3"/>
    <row r="2940" ht="13.8" x14ac:dyDescent="0.3"/>
    <row r="2941" ht="13.8" x14ac:dyDescent="0.3"/>
    <row r="2942" ht="13.8" x14ac:dyDescent="0.3"/>
    <row r="2943" ht="13.8" x14ac:dyDescent="0.3"/>
    <row r="2944" ht="13.8" x14ac:dyDescent="0.3"/>
    <row r="2945" ht="13.8" x14ac:dyDescent="0.3"/>
    <row r="2946" ht="13.8" x14ac:dyDescent="0.3"/>
    <row r="2947" ht="13.8" x14ac:dyDescent="0.3"/>
    <row r="2948" ht="13.8" x14ac:dyDescent="0.3"/>
    <row r="2949" ht="13.8" x14ac:dyDescent="0.3"/>
    <row r="2950" ht="13.8" x14ac:dyDescent="0.3"/>
    <row r="2951" ht="13.8" x14ac:dyDescent="0.3"/>
    <row r="2952" ht="13.8" x14ac:dyDescent="0.3"/>
    <row r="2953" ht="13.8" x14ac:dyDescent="0.3"/>
    <row r="2954" ht="13.8" x14ac:dyDescent="0.3"/>
    <row r="2955" ht="13.8" x14ac:dyDescent="0.3"/>
    <row r="2956" ht="13.8" x14ac:dyDescent="0.3"/>
    <row r="2957" ht="13.8" x14ac:dyDescent="0.3"/>
    <row r="2958" ht="13.8" x14ac:dyDescent="0.3"/>
    <row r="2959" ht="13.8" x14ac:dyDescent="0.3"/>
    <row r="2960" ht="13.8" x14ac:dyDescent="0.3"/>
    <row r="2961" ht="13.8" x14ac:dyDescent="0.3"/>
    <row r="2962" ht="13.8" x14ac:dyDescent="0.3"/>
    <row r="2963" ht="13.8" x14ac:dyDescent="0.3"/>
    <row r="2964" ht="13.8" x14ac:dyDescent="0.3"/>
    <row r="2965" ht="13.8" x14ac:dyDescent="0.3"/>
    <row r="2966" ht="13.8" x14ac:dyDescent="0.3"/>
    <row r="2967" ht="13.8" x14ac:dyDescent="0.3"/>
    <row r="2968" ht="13.8" x14ac:dyDescent="0.3"/>
    <row r="2969" ht="13.8" x14ac:dyDescent="0.3"/>
    <row r="2970" ht="13.8" x14ac:dyDescent="0.3"/>
    <row r="2971" ht="13.8" x14ac:dyDescent="0.3"/>
    <row r="2972" ht="13.8" x14ac:dyDescent="0.3"/>
    <row r="2973" ht="13.8" x14ac:dyDescent="0.3"/>
    <row r="2974" ht="13.8" x14ac:dyDescent="0.3"/>
    <row r="2975" ht="13.8" x14ac:dyDescent="0.3"/>
    <row r="2976" ht="13.8" x14ac:dyDescent="0.3"/>
    <row r="2977" ht="13.8" x14ac:dyDescent="0.3"/>
    <row r="2978" ht="13.8" x14ac:dyDescent="0.3"/>
    <row r="2979" ht="13.8" x14ac:dyDescent="0.3"/>
    <row r="2980" ht="13.8" x14ac:dyDescent="0.3"/>
    <row r="2981" ht="13.8" x14ac:dyDescent="0.3"/>
    <row r="2982" ht="13.8" x14ac:dyDescent="0.3"/>
    <row r="2983" ht="13.8" x14ac:dyDescent="0.3"/>
    <row r="2984" ht="13.8" x14ac:dyDescent="0.3"/>
    <row r="2985" ht="13.8" x14ac:dyDescent="0.3"/>
    <row r="2986" ht="13.8" x14ac:dyDescent="0.3"/>
    <row r="2987" ht="13.8" x14ac:dyDescent="0.3"/>
    <row r="2988" ht="13.8" x14ac:dyDescent="0.3"/>
    <row r="2989" ht="13.8" x14ac:dyDescent="0.3"/>
    <row r="2990" ht="13.8" x14ac:dyDescent="0.3"/>
    <row r="2991" ht="13.8" x14ac:dyDescent="0.3"/>
    <row r="2992" ht="13.8" x14ac:dyDescent="0.3"/>
    <row r="2993" ht="13.8" x14ac:dyDescent="0.3"/>
    <row r="2994" ht="13.8" x14ac:dyDescent="0.3"/>
    <row r="2995" ht="13.8" x14ac:dyDescent="0.3"/>
    <row r="2996" ht="13.8" x14ac:dyDescent="0.3"/>
    <row r="2997" ht="13.8" x14ac:dyDescent="0.3"/>
    <row r="2998" ht="13.8" x14ac:dyDescent="0.3"/>
    <row r="2999" ht="13.8" x14ac:dyDescent="0.3"/>
    <row r="3000" ht="13.8" x14ac:dyDescent="0.3"/>
    <row r="3001" ht="13.8" x14ac:dyDescent="0.3"/>
    <row r="3002" ht="13.8" x14ac:dyDescent="0.3"/>
    <row r="3003" ht="13.8" x14ac:dyDescent="0.3"/>
    <row r="3004" ht="13.8" x14ac:dyDescent="0.3"/>
    <row r="3005" ht="13.8" x14ac:dyDescent="0.3"/>
    <row r="3006" ht="13.8" x14ac:dyDescent="0.3"/>
    <row r="3007" ht="13.8" x14ac:dyDescent="0.3"/>
    <row r="3008" ht="13.8" x14ac:dyDescent="0.3"/>
    <row r="3009" ht="13.8" x14ac:dyDescent="0.3"/>
    <row r="3010" ht="13.8" x14ac:dyDescent="0.3"/>
    <row r="3011" ht="13.8" x14ac:dyDescent="0.3"/>
    <row r="3012" ht="13.8" x14ac:dyDescent="0.3"/>
    <row r="3013" ht="13.8" x14ac:dyDescent="0.3"/>
    <row r="3014" ht="13.8" x14ac:dyDescent="0.3"/>
    <row r="3015" ht="13.8" x14ac:dyDescent="0.3"/>
    <row r="3016" ht="13.8" x14ac:dyDescent="0.3"/>
    <row r="3017" ht="13.8" x14ac:dyDescent="0.3"/>
    <row r="3018" ht="13.8" x14ac:dyDescent="0.3"/>
    <row r="3019" ht="13.8" x14ac:dyDescent="0.3"/>
    <row r="3020" ht="13.8" x14ac:dyDescent="0.3"/>
    <row r="3021" ht="13.8" x14ac:dyDescent="0.3"/>
    <row r="3022" ht="13.8" x14ac:dyDescent="0.3"/>
    <row r="3023" ht="13.8" x14ac:dyDescent="0.3"/>
    <row r="3024" ht="13.8" x14ac:dyDescent="0.3"/>
    <row r="3025" ht="13.8" x14ac:dyDescent="0.3"/>
    <row r="3026" ht="13.8" x14ac:dyDescent="0.3"/>
    <row r="3027" ht="13.8" x14ac:dyDescent="0.3"/>
    <row r="3028" ht="13.8" x14ac:dyDescent="0.3"/>
    <row r="3029" ht="13.8" x14ac:dyDescent="0.3"/>
    <row r="3030" ht="13.8" x14ac:dyDescent="0.3"/>
    <row r="3031" ht="13.8" x14ac:dyDescent="0.3"/>
    <row r="3032" ht="13.8" x14ac:dyDescent="0.3"/>
    <row r="3033" ht="13.8" x14ac:dyDescent="0.3"/>
    <row r="3034" ht="13.8" x14ac:dyDescent="0.3"/>
    <row r="3035" ht="13.8" x14ac:dyDescent="0.3"/>
    <row r="3036" ht="13.8" x14ac:dyDescent="0.3"/>
    <row r="3037" ht="13.8" x14ac:dyDescent="0.3"/>
    <row r="3038" ht="13.8" x14ac:dyDescent="0.3"/>
    <row r="3039" ht="13.8" x14ac:dyDescent="0.3"/>
    <row r="3040" ht="13.8" x14ac:dyDescent="0.3"/>
    <row r="3041" ht="13.8" x14ac:dyDescent="0.3"/>
    <row r="3042" ht="13.8" x14ac:dyDescent="0.3"/>
    <row r="3043" ht="13.8" x14ac:dyDescent="0.3"/>
    <row r="3044" ht="13.8" x14ac:dyDescent="0.3"/>
    <row r="3045" ht="13.8" x14ac:dyDescent="0.3"/>
    <row r="3046" ht="13.8" x14ac:dyDescent="0.3"/>
    <row r="3047" ht="13.8" x14ac:dyDescent="0.3"/>
    <row r="3048" ht="13.8" x14ac:dyDescent="0.3"/>
    <row r="3049" ht="13.8" x14ac:dyDescent="0.3"/>
    <row r="3050" ht="13.8" x14ac:dyDescent="0.3"/>
    <row r="3051" ht="13.8" x14ac:dyDescent="0.3"/>
    <row r="3052" ht="13.8" x14ac:dyDescent="0.3"/>
    <row r="3053" ht="13.8" x14ac:dyDescent="0.3"/>
    <row r="3054" ht="13.8" x14ac:dyDescent="0.3"/>
    <row r="3055" ht="13.8" x14ac:dyDescent="0.3"/>
    <row r="3056" ht="13.8" x14ac:dyDescent="0.3"/>
    <row r="3057" ht="13.8" x14ac:dyDescent="0.3"/>
    <row r="3058" ht="13.8" x14ac:dyDescent="0.3"/>
    <row r="3059" ht="13.8" x14ac:dyDescent="0.3"/>
    <row r="3060" ht="13.8" x14ac:dyDescent="0.3"/>
    <row r="3061" ht="13.8" x14ac:dyDescent="0.3"/>
    <row r="3062" ht="13.8" x14ac:dyDescent="0.3"/>
    <row r="3063" ht="13.8" x14ac:dyDescent="0.3"/>
    <row r="3064" ht="13.8" x14ac:dyDescent="0.3"/>
    <row r="3065" ht="13.8" x14ac:dyDescent="0.3"/>
    <row r="3066" ht="13.8" x14ac:dyDescent="0.3"/>
    <row r="3067" ht="13.8" x14ac:dyDescent="0.3"/>
    <row r="3068" ht="13.8" x14ac:dyDescent="0.3"/>
    <row r="3069" ht="13.8" x14ac:dyDescent="0.3"/>
    <row r="3070" ht="13.8" x14ac:dyDescent="0.3"/>
    <row r="3071" ht="13.8" x14ac:dyDescent="0.3"/>
    <row r="3072" ht="13.8" x14ac:dyDescent="0.3"/>
    <row r="3073" ht="13.8" x14ac:dyDescent="0.3"/>
    <row r="3074" ht="13.8" x14ac:dyDescent="0.3"/>
    <row r="3075" ht="13.8" x14ac:dyDescent="0.3"/>
    <row r="3076" ht="13.8" x14ac:dyDescent="0.3"/>
    <row r="3077" ht="13.8" x14ac:dyDescent="0.3"/>
    <row r="3078" ht="13.8" x14ac:dyDescent="0.3"/>
    <row r="3079" ht="13.8" x14ac:dyDescent="0.3"/>
    <row r="3080" ht="13.8" x14ac:dyDescent="0.3"/>
    <row r="3081" ht="13.8" x14ac:dyDescent="0.3"/>
    <row r="3082" ht="13.8" x14ac:dyDescent="0.3"/>
    <row r="3083" ht="13.8" x14ac:dyDescent="0.3"/>
    <row r="3084" ht="13.8" x14ac:dyDescent="0.3"/>
    <row r="3085" ht="13.8" x14ac:dyDescent="0.3"/>
    <row r="3086" ht="13.8" x14ac:dyDescent="0.3"/>
    <row r="3087" ht="13.8" x14ac:dyDescent="0.3"/>
    <row r="3088" ht="13.8" x14ac:dyDescent="0.3"/>
    <row r="3089" ht="13.8" x14ac:dyDescent="0.3"/>
    <row r="3090" ht="13.8" x14ac:dyDescent="0.3"/>
    <row r="3091" ht="13.8" x14ac:dyDescent="0.3"/>
    <row r="3092" ht="13.8" x14ac:dyDescent="0.3"/>
    <row r="3093" ht="13.8" x14ac:dyDescent="0.3"/>
    <row r="3094" ht="13.8" x14ac:dyDescent="0.3"/>
    <row r="3095" ht="13.8" x14ac:dyDescent="0.3"/>
    <row r="3096" ht="13.8" x14ac:dyDescent="0.3"/>
    <row r="3097" ht="13.8" x14ac:dyDescent="0.3"/>
    <row r="3098" ht="13.8" x14ac:dyDescent="0.3"/>
    <row r="3099" ht="13.8" x14ac:dyDescent="0.3"/>
    <row r="3100" ht="13.8" x14ac:dyDescent="0.3"/>
    <row r="3101" ht="13.8" x14ac:dyDescent="0.3"/>
    <row r="3102" ht="13.8" x14ac:dyDescent="0.3"/>
    <row r="3103" ht="13.8" x14ac:dyDescent="0.3"/>
    <row r="3104" ht="13.8" x14ac:dyDescent="0.3"/>
    <row r="3105" ht="13.8" x14ac:dyDescent="0.3"/>
    <row r="3106" ht="13.8" x14ac:dyDescent="0.3"/>
    <row r="3107" ht="13.8" x14ac:dyDescent="0.3"/>
    <row r="3108" ht="13.8" x14ac:dyDescent="0.3"/>
    <row r="3109" ht="13.8" x14ac:dyDescent="0.3"/>
    <row r="3110" ht="13.8" x14ac:dyDescent="0.3"/>
    <row r="3111" ht="13.8" x14ac:dyDescent="0.3"/>
    <row r="3112" ht="13.8" x14ac:dyDescent="0.3"/>
    <row r="3113" ht="13.8" x14ac:dyDescent="0.3"/>
    <row r="3114" ht="13.8" x14ac:dyDescent="0.3"/>
    <row r="3115" ht="13.8" x14ac:dyDescent="0.3"/>
    <row r="3116" ht="13.8" x14ac:dyDescent="0.3"/>
    <row r="3117" ht="13.8" x14ac:dyDescent="0.3"/>
    <row r="3118" ht="13.8" x14ac:dyDescent="0.3"/>
    <row r="3119" ht="13.8" x14ac:dyDescent="0.3"/>
    <row r="3120" ht="13.8" x14ac:dyDescent="0.3"/>
    <row r="3121" ht="13.8" x14ac:dyDescent="0.3"/>
    <row r="3122" ht="13.8" x14ac:dyDescent="0.3"/>
    <row r="3123" ht="13.8" x14ac:dyDescent="0.3"/>
    <row r="3124" ht="13.8" x14ac:dyDescent="0.3"/>
    <row r="3125" ht="13.8" x14ac:dyDescent="0.3"/>
    <row r="3126" ht="13.8" x14ac:dyDescent="0.3"/>
    <row r="3127" ht="13.8" x14ac:dyDescent="0.3"/>
    <row r="3128" ht="13.8" x14ac:dyDescent="0.3"/>
    <row r="3129" ht="13.8" x14ac:dyDescent="0.3"/>
    <row r="3130" ht="13.8" x14ac:dyDescent="0.3"/>
    <row r="3131" ht="13.8" x14ac:dyDescent="0.3"/>
    <row r="3132" ht="13.8" x14ac:dyDescent="0.3"/>
    <row r="3133" ht="13.8" x14ac:dyDescent="0.3"/>
    <row r="3134" ht="13.8" x14ac:dyDescent="0.3"/>
    <row r="3135" ht="13.8" x14ac:dyDescent="0.3"/>
    <row r="3136" ht="13.8" x14ac:dyDescent="0.3"/>
    <row r="3137" ht="13.8" x14ac:dyDescent="0.3"/>
    <row r="3138" ht="13.8" x14ac:dyDescent="0.3"/>
    <row r="3139" ht="13.8" x14ac:dyDescent="0.3"/>
    <row r="3140" ht="13.8" x14ac:dyDescent="0.3"/>
    <row r="3141" ht="13.8" x14ac:dyDescent="0.3"/>
    <row r="3142" ht="13.8" x14ac:dyDescent="0.3"/>
    <row r="3143" ht="13.8" x14ac:dyDescent="0.3"/>
    <row r="3144" ht="13.8" x14ac:dyDescent="0.3"/>
    <row r="3145" ht="13.8" x14ac:dyDescent="0.3"/>
    <row r="3146" ht="13.8" x14ac:dyDescent="0.3"/>
    <row r="3147" ht="13.8" x14ac:dyDescent="0.3"/>
    <row r="3148" ht="13.8" x14ac:dyDescent="0.3"/>
    <row r="3149" ht="13.8" x14ac:dyDescent="0.3"/>
    <row r="3150" ht="13.8" x14ac:dyDescent="0.3"/>
    <row r="3151" ht="13.8" x14ac:dyDescent="0.3"/>
    <row r="3152" ht="13.8" x14ac:dyDescent="0.3"/>
    <row r="3153" ht="13.8" x14ac:dyDescent="0.3"/>
    <row r="3154" ht="13.8" x14ac:dyDescent="0.3"/>
    <row r="3155" ht="13.8" x14ac:dyDescent="0.3"/>
    <row r="3156" ht="13.8" x14ac:dyDescent="0.3"/>
    <row r="3157" ht="13.8" x14ac:dyDescent="0.3"/>
    <row r="3158" ht="13.8" x14ac:dyDescent="0.3"/>
    <row r="3159" ht="13.8" x14ac:dyDescent="0.3"/>
    <row r="3160" ht="13.8" x14ac:dyDescent="0.3"/>
    <row r="3161" ht="13.8" x14ac:dyDescent="0.3"/>
    <row r="3162" ht="13.8" x14ac:dyDescent="0.3"/>
    <row r="3163" ht="13.8" x14ac:dyDescent="0.3"/>
    <row r="3164" ht="13.8" x14ac:dyDescent="0.3"/>
    <row r="3165" ht="13.8" x14ac:dyDescent="0.3"/>
    <row r="3166" ht="13.8" x14ac:dyDescent="0.3"/>
    <row r="3167" ht="13.8" x14ac:dyDescent="0.3"/>
    <row r="3168" ht="13.8" x14ac:dyDescent="0.3"/>
    <row r="3169" ht="13.8" x14ac:dyDescent="0.3"/>
    <row r="3170" ht="13.8" x14ac:dyDescent="0.3"/>
    <row r="3171" ht="13.8" x14ac:dyDescent="0.3"/>
    <row r="3172" ht="13.8" x14ac:dyDescent="0.3"/>
    <row r="3173" ht="13.8" x14ac:dyDescent="0.3"/>
    <row r="3174" ht="13.8" x14ac:dyDescent="0.3"/>
    <row r="3175" ht="13.8" x14ac:dyDescent="0.3"/>
    <row r="3176" ht="13.8" x14ac:dyDescent="0.3"/>
    <row r="3177" ht="13.8" x14ac:dyDescent="0.3"/>
    <row r="3178" ht="13.8" x14ac:dyDescent="0.3"/>
    <row r="3179" ht="13.8" x14ac:dyDescent="0.3"/>
    <row r="3180" ht="13.8" x14ac:dyDescent="0.3"/>
    <row r="3181" ht="13.8" x14ac:dyDescent="0.3"/>
    <row r="3182" ht="13.8" x14ac:dyDescent="0.3"/>
    <row r="3183" ht="13.8" x14ac:dyDescent="0.3"/>
    <row r="3184" ht="13.8" x14ac:dyDescent="0.3"/>
    <row r="3185" ht="13.8" x14ac:dyDescent="0.3"/>
    <row r="3186" ht="13.8" x14ac:dyDescent="0.3"/>
    <row r="3187" ht="13.8" x14ac:dyDescent="0.3"/>
    <row r="3188" ht="13.8" x14ac:dyDescent="0.3"/>
    <row r="3189" ht="13.8" x14ac:dyDescent="0.3"/>
    <row r="3190" ht="13.8" x14ac:dyDescent="0.3"/>
    <row r="3191" ht="13.8" x14ac:dyDescent="0.3"/>
    <row r="3192" ht="13.8" x14ac:dyDescent="0.3"/>
    <row r="3193" ht="13.8" x14ac:dyDescent="0.3"/>
    <row r="3194" ht="13.8" x14ac:dyDescent="0.3"/>
    <row r="3195" ht="13.8" x14ac:dyDescent="0.3"/>
    <row r="3196" ht="13.8" x14ac:dyDescent="0.3"/>
    <row r="3197" ht="13.8" x14ac:dyDescent="0.3"/>
    <row r="3198" ht="13.8" x14ac:dyDescent="0.3"/>
    <row r="3199" ht="13.8" x14ac:dyDescent="0.3"/>
    <row r="3200" ht="13.8" x14ac:dyDescent="0.3"/>
    <row r="3201" ht="13.8" x14ac:dyDescent="0.3"/>
    <row r="3202" ht="13.8" x14ac:dyDescent="0.3"/>
    <row r="3203" ht="13.8" x14ac:dyDescent="0.3"/>
    <row r="3204" ht="13.8" x14ac:dyDescent="0.3"/>
    <row r="3205" ht="13.8" x14ac:dyDescent="0.3"/>
    <row r="3206" ht="13.8" x14ac:dyDescent="0.3"/>
    <row r="3207" ht="13.8" x14ac:dyDescent="0.3"/>
    <row r="3208" ht="13.8" x14ac:dyDescent="0.3"/>
    <row r="3209" ht="13.8" x14ac:dyDescent="0.3"/>
    <row r="3210" ht="13.8" x14ac:dyDescent="0.3"/>
    <row r="3211" ht="13.8" x14ac:dyDescent="0.3"/>
    <row r="3212" ht="13.8" x14ac:dyDescent="0.3"/>
    <row r="3213" ht="13.8" x14ac:dyDescent="0.3"/>
    <row r="3214" ht="13.8" x14ac:dyDescent="0.3"/>
    <row r="3215" ht="13.8" x14ac:dyDescent="0.3"/>
    <row r="3216" ht="13.8" x14ac:dyDescent="0.3"/>
    <row r="3217" ht="13.8" x14ac:dyDescent="0.3"/>
    <row r="3218" ht="13.8" x14ac:dyDescent="0.3"/>
    <row r="3219" ht="13.8" x14ac:dyDescent="0.3"/>
    <row r="3220" ht="13.8" x14ac:dyDescent="0.3"/>
    <row r="3221" ht="13.8" x14ac:dyDescent="0.3"/>
    <row r="3222" ht="13.8" x14ac:dyDescent="0.3"/>
    <row r="3223" ht="13.8" x14ac:dyDescent="0.3"/>
    <row r="3224" ht="13.8" x14ac:dyDescent="0.3"/>
    <row r="3225" ht="13.8" x14ac:dyDescent="0.3"/>
    <row r="3226" ht="13.8" x14ac:dyDescent="0.3"/>
    <row r="3227" ht="13.8" x14ac:dyDescent="0.3"/>
    <row r="3228" ht="13.8" x14ac:dyDescent="0.3"/>
    <row r="3229" ht="13.8" x14ac:dyDescent="0.3"/>
    <row r="3230" ht="13.8" x14ac:dyDescent="0.3"/>
    <row r="3231" ht="13.8" x14ac:dyDescent="0.3"/>
    <row r="3232" ht="13.8" x14ac:dyDescent="0.3"/>
    <row r="3233" ht="13.8" x14ac:dyDescent="0.3"/>
    <row r="3234" ht="13.8" x14ac:dyDescent="0.3"/>
    <row r="3235" ht="13.8" x14ac:dyDescent="0.3"/>
    <row r="3236" ht="13.8" x14ac:dyDescent="0.3"/>
    <row r="3237" ht="13.8" x14ac:dyDescent="0.3"/>
    <row r="3238" ht="13.8" x14ac:dyDescent="0.3"/>
    <row r="3239" ht="13.8" x14ac:dyDescent="0.3"/>
    <row r="3240" ht="13.8" x14ac:dyDescent="0.3"/>
    <row r="3241" ht="13.8" x14ac:dyDescent="0.3"/>
    <row r="3242" ht="13.8" x14ac:dyDescent="0.3"/>
    <row r="3243" ht="13.8" x14ac:dyDescent="0.3"/>
    <row r="3244" ht="13.8" x14ac:dyDescent="0.3"/>
    <row r="3245" ht="13.8" x14ac:dyDescent="0.3"/>
    <row r="3246" ht="13.8" x14ac:dyDescent="0.3"/>
    <row r="3247" ht="13.8" x14ac:dyDescent="0.3"/>
    <row r="3248" ht="13.8" x14ac:dyDescent="0.3"/>
    <row r="3249" ht="13.8" x14ac:dyDescent="0.3"/>
    <row r="3250" ht="13.8" x14ac:dyDescent="0.3"/>
    <row r="3251" ht="13.8" x14ac:dyDescent="0.3"/>
    <row r="3252" ht="13.8" x14ac:dyDescent="0.3"/>
    <row r="3253" ht="13.8" x14ac:dyDescent="0.3"/>
    <row r="3254" ht="13.8" x14ac:dyDescent="0.3"/>
    <row r="3255" ht="13.8" x14ac:dyDescent="0.3"/>
    <row r="3256" ht="13.8" x14ac:dyDescent="0.3"/>
    <row r="3257" ht="13.8" x14ac:dyDescent="0.3"/>
    <row r="3258" ht="13.8" x14ac:dyDescent="0.3"/>
    <row r="3259" ht="13.8" x14ac:dyDescent="0.3"/>
    <row r="3260" ht="13.8" x14ac:dyDescent="0.3"/>
    <row r="3261" ht="13.8" x14ac:dyDescent="0.3"/>
    <row r="3262" ht="13.8" x14ac:dyDescent="0.3"/>
    <row r="3263" ht="13.8" x14ac:dyDescent="0.3"/>
    <row r="3264" ht="13.8" x14ac:dyDescent="0.3"/>
    <row r="3265" ht="13.8" x14ac:dyDescent="0.3"/>
    <row r="3266" ht="13.8" x14ac:dyDescent="0.3"/>
    <row r="3267" ht="13.8" x14ac:dyDescent="0.3"/>
    <row r="3268" ht="13.8" x14ac:dyDescent="0.3"/>
    <row r="3269" ht="13.8" x14ac:dyDescent="0.3"/>
    <row r="3270" ht="13.8" x14ac:dyDescent="0.3"/>
    <row r="3271" ht="13.8" x14ac:dyDescent="0.3"/>
    <row r="3272" ht="13.8" x14ac:dyDescent="0.3"/>
    <row r="3273" ht="13.8" x14ac:dyDescent="0.3"/>
    <row r="3274" ht="13.8" x14ac:dyDescent="0.3"/>
    <row r="3275" ht="13.8" x14ac:dyDescent="0.3"/>
    <row r="3276" ht="13.8" x14ac:dyDescent="0.3"/>
    <row r="3277" ht="13.8" x14ac:dyDescent="0.3"/>
    <row r="3278" ht="13.8" x14ac:dyDescent="0.3"/>
    <row r="3279" ht="13.8" x14ac:dyDescent="0.3"/>
    <row r="3280" ht="13.8" x14ac:dyDescent="0.3"/>
    <row r="3281" ht="13.8" x14ac:dyDescent="0.3"/>
    <row r="3282" ht="13.8" x14ac:dyDescent="0.3"/>
    <row r="3283" ht="13.8" x14ac:dyDescent="0.3"/>
    <row r="3284" ht="13.8" x14ac:dyDescent="0.3"/>
    <row r="3285" ht="13.8" x14ac:dyDescent="0.3"/>
    <row r="3286" ht="13.8" x14ac:dyDescent="0.3"/>
    <row r="3287" ht="13.8" x14ac:dyDescent="0.3"/>
    <row r="3288" ht="13.8" x14ac:dyDescent="0.3"/>
    <row r="3289" ht="13.8" x14ac:dyDescent="0.3"/>
    <row r="3290" ht="13.8" x14ac:dyDescent="0.3"/>
    <row r="3291" ht="13.8" x14ac:dyDescent="0.3"/>
    <row r="3292" ht="13.8" x14ac:dyDescent="0.3"/>
    <row r="3293" ht="13.8" x14ac:dyDescent="0.3"/>
    <row r="3294" ht="13.8" x14ac:dyDescent="0.3"/>
    <row r="3295" ht="13.8" x14ac:dyDescent="0.3"/>
    <row r="3296" ht="13.8" x14ac:dyDescent="0.3"/>
    <row r="3297" ht="13.8" x14ac:dyDescent="0.3"/>
    <row r="3298" ht="13.8" x14ac:dyDescent="0.3"/>
    <row r="3299" ht="13.8" x14ac:dyDescent="0.3"/>
    <row r="3300" ht="13.8" x14ac:dyDescent="0.3"/>
    <row r="3301" ht="13.8" x14ac:dyDescent="0.3"/>
    <row r="3302" ht="13.8" x14ac:dyDescent="0.3"/>
    <row r="3303" ht="13.8" x14ac:dyDescent="0.3"/>
    <row r="3304" ht="13.8" x14ac:dyDescent="0.3"/>
    <row r="3305" ht="13.8" x14ac:dyDescent="0.3"/>
    <row r="3306" ht="13.8" x14ac:dyDescent="0.3"/>
    <row r="3307" ht="13.8" x14ac:dyDescent="0.3"/>
    <row r="3308" ht="13.8" x14ac:dyDescent="0.3"/>
    <row r="3309" ht="13.8" x14ac:dyDescent="0.3"/>
    <row r="3310" ht="13.8" x14ac:dyDescent="0.3"/>
    <row r="3311" ht="13.8" x14ac:dyDescent="0.3"/>
    <row r="3312" ht="13.8" x14ac:dyDescent="0.3"/>
    <row r="3313" ht="13.8" x14ac:dyDescent="0.3"/>
    <row r="3314" ht="13.8" x14ac:dyDescent="0.3"/>
    <row r="3315" ht="13.8" x14ac:dyDescent="0.3"/>
    <row r="3316" ht="13.8" x14ac:dyDescent="0.3"/>
    <row r="3317" ht="13.8" x14ac:dyDescent="0.3"/>
    <row r="3318" ht="13.8" x14ac:dyDescent="0.3"/>
    <row r="3319" ht="13.8" x14ac:dyDescent="0.3"/>
    <row r="3320" ht="13.8" x14ac:dyDescent="0.3"/>
    <row r="3321" ht="13.8" x14ac:dyDescent="0.3"/>
    <row r="3322" ht="13.8" x14ac:dyDescent="0.3"/>
    <row r="3323" ht="13.8" x14ac:dyDescent="0.3"/>
    <row r="3324" ht="13.8" x14ac:dyDescent="0.3"/>
    <row r="3325" ht="13.8" x14ac:dyDescent="0.3"/>
    <row r="3326" ht="13.8" x14ac:dyDescent="0.3"/>
    <row r="3327" ht="13.8" x14ac:dyDescent="0.3"/>
    <row r="3328" ht="13.8" x14ac:dyDescent="0.3"/>
    <row r="3329" ht="13.8" x14ac:dyDescent="0.3"/>
    <row r="3330" ht="13.8" x14ac:dyDescent="0.3"/>
    <row r="3331" ht="13.8" x14ac:dyDescent="0.3"/>
    <row r="3332" ht="13.8" x14ac:dyDescent="0.3"/>
    <row r="3333" ht="13.8" x14ac:dyDescent="0.3"/>
    <row r="3334" ht="13.8" x14ac:dyDescent="0.3"/>
    <row r="3335" ht="13.8" x14ac:dyDescent="0.3"/>
    <row r="3336" ht="13.8" x14ac:dyDescent="0.3"/>
    <row r="3337" ht="13.8" x14ac:dyDescent="0.3"/>
    <row r="3338" ht="13.8" x14ac:dyDescent="0.3"/>
    <row r="3339" ht="13.8" x14ac:dyDescent="0.3"/>
    <row r="3340" ht="13.8" x14ac:dyDescent="0.3"/>
    <row r="3341" ht="13.8" x14ac:dyDescent="0.3"/>
    <row r="3342" ht="13.8" x14ac:dyDescent="0.3"/>
    <row r="3343" ht="13.8" x14ac:dyDescent="0.3"/>
    <row r="3344" ht="13.8" x14ac:dyDescent="0.3"/>
    <row r="3345" ht="13.8" x14ac:dyDescent="0.3"/>
    <row r="3346" ht="13.8" x14ac:dyDescent="0.3"/>
    <row r="3347" ht="13.8" x14ac:dyDescent="0.3"/>
    <row r="3348" ht="13.8" x14ac:dyDescent="0.3"/>
    <row r="3349" ht="13.8" x14ac:dyDescent="0.3"/>
    <row r="3350" ht="13.8" x14ac:dyDescent="0.3"/>
    <row r="3351" ht="13.8" x14ac:dyDescent="0.3"/>
    <row r="3352" ht="13.8" x14ac:dyDescent="0.3"/>
    <row r="3353" ht="13.8" x14ac:dyDescent="0.3"/>
    <row r="3354" ht="13.8" x14ac:dyDescent="0.3"/>
    <row r="3355" ht="13.8" x14ac:dyDescent="0.3"/>
    <row r="3356" ht="13.8" x14ac:dyDescent="0.3"/>
    <row r="3357" ht="13.8" x14ac:dyDescent="0.3"/>
    <row r="3358" ht="13.8" x14ac:dyDescent="0.3"/>
    <row r="3359" ht="13.8" x14ac:dyDescent="0.3"/>
    <row r="3360" ht="13.8" x14ac:dyDescent="0.3"/>
    <row r="3361" ht="13.8" x14ac:dyDescent="0.3"/>
    <row r="3362" ht="13.8" x14ac:dyDescent="0.3"/>
    <row r="3363" ht="13.8" x14ac:dyDescent="0.3"/>
    <row r="3364" ht="13.8" x14ac:dyDescent="0.3"/>
    <row r="3365" ht="13.8" x14ac:dyDescent="0.3"/>
    <row r="3366" ht="13.8" x14ac:dyDescent="0.3"/>
    <row r="3367" ht="13.8" x14ac:dyDescent="0.3"/>
    <row r="3368" ht="13.8" x14ac:dyDescent="0.3"/>
    <row r="3369" ht="13.8" x14ac:dyDescent="0.3"/>
    <row r="3370" ht="13.8" x14ac:dyDescent="0.3"/>
    <row r="3371" ht="13.8" x14ac:dyDescent="0.3"/>
    <row r="3372" ht="13.8" x14ac:dyDescent="0.3"/>
    <row r="3373" ht="13.8" x14ac:dyDescent="0.3"/>
    <row r="3374" ht="13.8" x14ac:dyDescent="0.3"/>
    <row r="3375" ht="13.8" x14ac:dyDescent="0.3"/>
    <row r="3376" ht="13.8" x14ac:dyDescent="0.3"/>
    <row r="3377" ht="13.8" x14ac:dyDescent="0.3"/>
    <row r="3378" ht="13.8" x14ac:dyDescent="0.3"/>
    <row r="3379" ht="13.8" x14ac:dyDescent="0.3"/>
    <row r="3380" ht="13.8" x14ac:dyDescent="0.3"/>
    <row r="3381" ht="13.8" x14ac:dyDescent="0.3"/>
    <row r="3382" ht="13.8" x14ac:dyDescent="0.3"/>
    <row r="3383" ht="13.8" x14ac:dyDescent="0.3"/>
    <row r="3384" ht="13.8" x14ac:dyDescent="0.3"/>
    <row r="3385" ht="13.8" x14ac:dyDescent="0.3"/>
    <row r="3386" ht="13.8" x14ac:dyDescent="0.3"/>
    <row r="3387" ht="13.8" x14ac:dyDescent="0.3"/>
  </sheetData>
  <mergeCells count="5">
    <mergeCell ref="H3:J3"/>
    <mergeCell ref="K3:P3"/>
    <mergeCell ref="B3:C3"/>
    <mergeCell ref="D3:G3"/>
    <mergeCell ref="Q3:S3"/>
  </mergeCells>
  <phoneticPr fontId="15" type="noConversion"/>
  <conditionalFormatting sqref="B82:C82 E82:S82">
    <cfRule type="expression" dxfId="39" priority="26">
      <formula>$D$82="Δεν εφαρμόζεται"</formula>
    </cfRule>
  </conditionalFormatting>
  <conditionalFormatting sqref="D17:G17">
    <cfRule type="expression" dxfId="38" priority="5">
      <formula>$D$17="Δεν εφαρμόζεται"</formula>
    </cfRule>
  </conditionalFormatting>
  <conditionalFormatting sqref="D28:G28">
    <cfRule type="expression" dxfId="37" priority="17">
      <formula>$D$28="Δεν εφαρμόζεται"</formula>
    </cfRule>
  </conditionalFormatting>
  <conditionalFormatting sqref="D29:G29">
    <cfRule type="expression" dxfId="36" priority="16">
      <formula>$D$29="Δεν εφαρμόζεται"</formula>
    </cfRule>
  </conditionalFormatting>
  <conditionalFormatting sqref="D30:G30">
    <cfRule type="expression" dxfId="35" priority="15">
      <formula>$D$30="Δεν εφαρμόζεται"</formula>
    </cfRule>
  </conditionalFormatting>
  <conditionalFormatting sqref="D31:G31">
    <cfRule type="expression" dxfId="34" priority="14">
      <formula>$D$31="Δεν εφαρμόζεται"</formula>
    </cfRule>
  </conditionalFormatting>
  <conditionalFormatting sqref="D41:G41">
    <cfRule type="expression" dxfId="33" priority="13">
      <formula>$D$41="Δεν εφαρμόζεται"</formula>
    </cfRule>
  </conditionalFormatting>
  <conditionalFormatting sqref="D61:G61">
    <cfRule type="expression" dxfId="32" priority="12">
      <formula>$D$61="Δεν εφαρμόζεται"</formula>
    </cfRule>
  </conditionalFormatting>
  <conditionalFormatting sqref="D62:G62">
    <cfRule type="expression" dxfId="31" priority="11">
      <formula>$D$62="Δεν εφαρμόζεται"</formula>
    </cfRule>
  </conditionalFormatting>
  <conditionalFormatting sqref="D106:G106">
    <cfRule type="expression" dxfId="30" priority="9">
      <formula>$D$106="Δεν εφαρμόζεται"</formula>
    </cfRule>
  </conditionalFormatting>
  <conditionalFormatting sqref="D107:G107">
    <cfRule type="expression" dxfId="29" priority="8">
      <formula>$D$107="Δεν εφαρμόζεται"</formula>
    </cfRule>
  </conditionalFormatting>
  <conditionalFormatting sqref="D133:G133">
    <cfRule type="expression" dxfId="28" priority="3">
      <formula>$D$133="Δεν εφαρμόζεται"</formula>
    </cfRule>
  </conditionalFormatting>
  <conditionalFormatting sqref="D134:G134">
    <cfRule type="expression" dxfId="27" priority="2">
      <formula>$D$134="Δεν εφαρμόζεται"</formula>
    </cfRule>
  </conditionalFormatting>
  <conditionalFormatting sqref="D135:G135">
    <cfRule type="expression" dxfId="26" priority="1">
      <formula>$D$135="Δεν εφαρμόζεται"</formula>
    </cfRule>
  </conditionalFormatting>
  <conditionalFormatting sqref="D181:G181">
    <cfRule type="expression" dxfId="25" priority="21">
      <formula>$D$181="Δεν εφαρμόζεται"</formula>
    </cfRule>
  </conditionalFormatting>
  <conditionalFormatting sqref="D182:G182">
    <cfRule type="expression" dxfId="24" priority="20">
      <formula>$D$182="Δεν εφαρμόζεται"</formula>
    </cfRule>
  </conditionalFormatting>
  <conditionalFormatting sqref="D183:G183">
    <cfRule type="expression" dxfId="23" priority="19">
      <formula>$D$183="Δεν εφαρμόζεται"</formula>
    </cfRule>
  </conditionalFormatting>
  <conditionalFormatting sqref="D184:G184">
    <cfRule type="expression" dxfId="22" priority="18">
      <formula>$D$184="Δεν εφαρμόζεται"</formula>
    </cfRule>
  </conditionalFormatting>
  <conditionalFormatting sqref="D186:G186">
    <cfRule type="expression" dxfId="21" priority="41">
      <formula>$D$186="Δεν εφαρμόζεται"</formula>
    </cfRule>
  </conditionalFormatting>
  <conditionalFormatting sqref="D187:G187">
    <cfRule type="expression" dxfId="20" priority="24">
      <formula>$D$187="Δεν εφαρμόζεται"</formula>
    </cfRule>
  </conditionalFormatting>
  <conditionalFormatting sqref="D188:G188">
    <cfRule type="expression" dxfId="19" priority="23">
      <formula>$D$188="Δεν εφαρμόζεται"</formula>
    </cfRule>
  </conditionalFormatting>
  <conditionalFormatting sqref="D189:G189">
    <cfRule type="expression" dxfId="18" priority="22">
      <formula>$D$189="Δεν εφαρμόζεται"</formula>
    </cfRule>
  </conditionalFormatting>
  <conditionalFormatting sqref="D202:G202">
    <cfRule type="expression" dxfId="17" priority="7">
      <formula>$D$202="Δεν εφαρμόζεται"</formula>
    </cfRule>
  </conditionalFormatting>
  <conditionalFormatting sqref="D203:G203">
    <cfRule type="expression" dxfId="16" priority="6">
      <formula>$D$203="Δεν εφαρμόζεται"</formula>
    </cfRule>
  </conditionalFormatting>
  <conditionalFormatting sqref="E82:G82">
    <cfRule type="expression" dxfId="15" priority="27">
      <formula>$D$133="Δεν εφαρμόζεται"</formula>
    </cfRule>
  </conditionalFormatting>
  <dataValidations count="2">
    <dataValidation type="list" allowBlank="1" showInputMessage="1" showErrorMessage="1" sqref="O110:O122 O43:O52 O7:O11 O140:O144 O152:O156 O158:O164 O92:O100 O147:O150 O87:O90 O76:O79 O81:O85 O181:O184 O102:O107 O33:O35 O28:O31 O23:O26 O19:O21 O6:P6 O13:O17 O191:O204 O54:O62 O64:O74 O186:O189 O166:O179 O137:O138 O133:O135 O130:O131 O128 O126 O124 O37:O41" xr:uid="{65D9ED99-02D1-4AD3-966A-7F86EFA1ED7C}">
      <formula1>"Select…,Δεν ξεκίνησε, Σε εξέλιξη, Ολοκληρώθηκε"</formula1>
    </dataValidation>
    <dataValidation type="list" allowBlank="1" showInputMessage="1" showErrorMessage="1" sqref="L140:L145 L158:L164 L147:L150 L152:L156 L87:L90 L92:L100 L81:L85 L137:L138 L76:L79 L54:L62 L102:L107 L33:L35 L28:L31 L23:L26 L19:L21 L186:L189 L13:L17 L6:L11 L191:L204 L64:L74 L43:L52 L110:L122 L124 L126 L128 L130:L131 L133:L135 L166:L179 L181:L184 L37:L41" xr:uid="{10E310EE-0E84-41E2-8ED8-BBDDDE7D1E2D}">
      <formula1>"Select…,ΥΨΗΛΗ, ΜΕΤΡΙΑ,ΧΑΜΗΛΗ"</formula1>
    </dataValidation>
  </dataValidations>
  <pageMargins left="0.7" right="0.7" top="0.75" bottom="0.75" header="0.3" footer="0.3"/>
  <pageSetup orientation="portrait" r:id="rId1"/>
  <ignoredErrors>
    <ignoredError sqref="B52 B73:B74 B175" numberStoredAsText="1"/>
    <ignoredError sqref="E43:G60 E190:G190 G180 E136:G179 E110:G131 F109:G109 E83:G105 G82 E82 E12:G16 E37:G40 E63:G81 E18:G26 F42:G42 E108:G108 E32:G35 F27:G27"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B36945D-54F4-4F3C-B5F9-1BE369A213A4}">
          <x14:formula1>
            <xm:f>'-Guide-'!$B$17:$B$21</xm:f>
          </x14:formula1>
          <xm:sqref>D37:D40 D140:D145 D204 D92:D100 D130:D131 D64:D74 D147:D150 D152:D156 D13:D16 D6:D11 D166:D179 D19:D21 D54:D60 D158:D164 D33:D35 D23:D26 D81:D85 D102:D105 D87:D90 D137:D138 D76:D79 D124 D126 D128 D110:D122 D43:D52 D191:D201</xm:sqref>
        </x14:dataValidation>
        <x14:dataValidation type="list" allowBlank="1" showInputMessage="1" showErrorMessage="1" xr:uid="{8F5FF63E-5E2F-4B36-AE36-E73394B8626B}">
          <x14:formula1>
            <xm:f>'-Guide-'!$B$16:$B$21</xm:f>
          </x14:formula1>
          <xm:sqref>D133:D135 D186:D189 D17 D41 D106:D107 D28:D31 D61:D62 D202:D203 D181:D184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E480-FB5C-41EA-B721-D2FF295D3CC4}">
  <sheetPr codeName="Sheet3">
    <tabColor rgb="FF0070C0"/>
  </sheetPr>
  <dimension ref="B1:AQ69"/>
  <sheetViews>
    <sheetView topLeftCell="W1" zoomScaleNormal="100" workbookViewId="0">
      <pane ySplit="13" topLeftCell="A43" activePane="bottomLeft" state="frozen"/>
      <selection pane="bottomLeft" activeCell="H27" sqref="H27:I27"/>
    </sheetView>
  </sheetViews>
  <sheetFormatPr defaultColWidth="8.88671875" defaultRowHeight="13.8" x14ac:dyDescent="0.3"/>
  <cols>
    <col min="1" max="1" width="1.5546875" style="12" customWidth="1"/>
    <col min="2" max="2" width="8.88671875" style="23" customWidth="1"/>
    <col min="3" max="5" width="8.88671875" style="12"/>
    <col min="6" max="6" width="11.44140625" style="12" customWidth="1"/>
    <col min="7" max="7" width="4.109375" style="12" customWidth="1"/>
    <col min="8" max="8" width="22.33203125" style="12" customWidth="1"/>
    <col min="9" max="9" width="18.88671875" style="12" customWidth="1"/>
    <col min="10" max="10" width="2.5546875" style="12" customWidth="1"/>
    <col min="11" max="14" width="8.88671875" style="12"/>
    <col min="15" max="15" width="9.5546875" style="12" customWidth="1"/>
    <col min="16" max="16" width="3.109375" style="12" customWidth="1"/>
    <col min="17" max="17" width="19.44140625" style="12" bestFit="1" customWidth="1"/>
    <col min="18" max="18" width="13" style="12" customWidth="1"/>
    <col min="19" max="20" width="8.88671875" style="12"/>
    <col min="21" max="21" width="2.109375" style="12" customWidth="1"/>
    <col min="22" max="26" width="8.88671875" style="12"/>
    <col min="27" max="27" width="3.44140625" style="12" customWidth="1"/>
    <col min="28" max="28" width="20.6640625" style="12" bestFit="1" customWidth="1"/>
    <col min="29" max="29" width="12.109375" style="12" customWidth="1"/>
    <col min="30" max="30" width="12.6640625" style="12" customWidth="1"/>
    <col min="31" max="34" width="8.88671875" style="12"/>
    <col min="35" max="35" width="2.109375" style="12" customWidth="1"/>
    <col min="36" max="40" width="8.88671875" style="12"/>
    <col min="41" max="41" width="2.5546875" style="12" customWidth="1"/>
    <col min="42" max="42" width="19.44140625" style="12" bestFit="1" customWidth="1"/>
    <col min="43" max="43" width="12.109375" style="12" customWidth="1"/>
    <col min="44" max="16384" width="8.88671875" style="12"/>
  </cols>
  <sheetData>
    <row r="1" spans="2:43" ht="4.6500000000000004" customHeight="1" x14ac:dyDescent="0.3">
      <c r="B1" s="21"/>
      <c r="C1" s="22"/>
      <c r="D1" s="22"/>
      <c r="E1" s="22"/>
      <c r="F1" s="22"/>
      <c r="G1" s="22"/>
      <c r="H1" s="22"/>
      <c r="I1" s="22"/>
      <c r="J1" s="22"/>
      <c r="K1" s="22"/>
      <c r="L1" s="22"/>
      <c r="M1" s="22"/>
      <c r="N1" s="22"/>
      <c r="O1" s="22"/>
      <c r="P1" s="22"/>
      <c r="Q1" s="22"/>
      <c r="R1" s="22"/>
      <c r="S1" s="22"/>
      <c r="T1" s="22"/>
      <c r="U1" s="22"/>
      <c r="V1" s="22"/>
      <c r="W1" s="22"/>
    </row>
    <row r="3" spans="2:43" ht="25.2" x14ac:dyDescent="0.3">
      <c r="B3" s="108" t="s">
        <v>163</v>
      </c>
      <c r="C3" s="108"/>
      <c r="D3" s="108"/>
      <c r="E3" s="108"/>
      <c r="F3" s="108"/>
      <c r="G3" s="108"/>
      <c r="H3" s="108"/>
      <c r="I3" s="108"/>
      <c r="J3" s="108"/>
      <c r="K3" s="108"/>
      <c r="L3" s="108"/>
      <c r="M3" s="108"/>
      <c r="N3" s="108"/>
      <c r="O3" s="108"/>
      <c r="P3" s="108"/>
      <c r="Q3" s="108"/>
      <c r="R3" s="108"/>
      <c r="S3" s="108"/>
      <c r="T3" s="108"/>
      <c r="U3" s="108"/>
      <c r="V3" s="108"/>
      <c r="W3" s="108"/>
    </row>
    <row r="4" spans="2:43" x14ac:dyDescent="0.3">
      <c r="H4" s="17" t="s">
        <v>176</v>
      </c>
      <c r="I4" s="24">
        <f>SUM('Gap Analysis Tool'!G6:G11, 'Gap Analysis Tool'!G13:G17, 'Gap Analysis Tool'!G19:G21, 'Gap Analysis Tool'!G23:G26, 'Gap Analysis Tool'!G28:G31, 'Gap Analysis Tool'!G33:G35, 'Gap Analysis Tool'!G37:G41, 'Gap Analysis Tool'!G43:G52, 'Gap Analysis Tool'!G54:G62, 'Gap Analysis Tool'!G64:G74, 'Gap Analysis Tool'!G76:G79, 'Gap Analysis Tool'!G81:G85, 'Gap Analysis Tool'!G87:G90, 'Gap Analysis Tool'!G92:G100, 'Gap Analysis Tool'!G102:G107, 'Gap Analysis Tool'!G110:G138, 'Gap Analysis Tool'!G140:G145, 'Gap Analysis Tool'!G147:G150, 'Gap Analysis Tool'!G152:G156, 'Gap Analysis Tool'!G158:G164, 'Gap Analysis Tool'!G166:G179, 'Gap Analysis Tool'!G181:G184, 'Gap Analysis Tool'!G186:G189, 'Gap Analysis Tool'!G191:G204) /
SUM('Gap Analysis Tool'!F6:F11, 'Gap Analysis Tool'!F13:F17, 'Gap Analysis Tool'!F19:F21, 'Gap Analysis Tool'!F23:F26, 'Gap Analysis Tool'!F28:F31, 'Gap Analysis Tool'!F33:F35, 'Gap Analysis Tool'!F37:F41, 'Gap Analysis Tool'!F43:F52, 'Gap Analysis Tool'!F54:F62, 'Gap Analysis Tool'!F64:F74, 'Gap Analysis Tool'!F76:F79, 'Gap Analysis Tool'!F81:F85, 'Gap Analysis Tool'!F87:F90, 'Gap Analysis Tool'!F92:F100, 'Gap Analysis Tool'!F102:F107, 'Gap Analysis Tool'!F110:F138, 'Gap Analysis Tool'!F140:F145, 'Gap Analysis Tool'!F147:F150, 'Gap Analysis Tool'!F152:F156, 'Gap Analysis Tool'!F158:F164, 'Gap Analysis Tool'!F166:F179, 'Gap Analysis Tool'!F181:F184, 'Gap Analysis Tool'!F186:F189, 'Gap Analysis Tool'!F191:F204)</f>
        <v>0</v>
      </c>
    </row>
    <row r="5" spans="2:43" x14ac:dyDescent="0.3">
      <c r="H5" s="17" t="s">
        <v>164</v>
      </c>
      <c r="I5" s="25">
        <f xml:space="preserve"> 100% - I4</f>
        <v>1</v>
      </c>
    </row>
    <row r="6" spans="2:43" x14ac:dyDescent="0.3">
      <c r="H6" s="109" t="str" cm="1">
        <f t="array" ref="H6" xml:space="preserve"> "ΚΑΤΑΣΤΑΣΗ:                        "&amp; _xlfn.IFS(
  I5&lt;=0.25, "ΧΑΜΗΛΟΣ ΚΙΝΔΥΝΟΣ",
  I5&lt;=0.5, "ΜΕΤΡΙΟΣ ΚΙΝΔΥΝΟΣ",
  I5&lt;=0.75, "ΥΨΗΛΟΣ ΚΙΝΔΥΝΟΣ",
  I5&lt;=1,    "ΚΡΙΣΙΜΟΣ ΚΙΝΔΥΝΟΣ"
)</f>
        <v>ΚΑΤΑΣΤΑΣΗ:                        ΚΡΙΣΙΜΟΣ ΚΙΝΔΥΝΟΣ</v>
      </c>
      <c r="I6" s="109"/>
    </row>
    <row r="7" spans="2:43" x14ac:dyDescent="0.3">
      <c r="I7" s="13">
        <f>SUM('Gap Analysis Tool'!G6:G11, 'Gap Analysis Tool'!G13:G17, 'Gap Analysis Tool'!G19:G21, 'Gap Analysis Tool'!G23:G26, 'Gap Analysis Tool'!G28:G31, 'Gap Analysis Tool'!G33:G35, 'Gap Analysis Tool'!G37:G41, 'Gap Analysis Tool'!G43:G52, 'Gap Analysis Tool'!G54:G62, 'Gap Analysis Tool'!G64:G74, 'Gap Analysis Tool'!G76:G79, 'Gap Analysis Tool'!G81:G85, 'Gap Analysis Tool'!G87:G90, 'Gap Analysis Tool'!G92:G100, 'Gap Analysis Tool'!G102:G107, 'Gap Analysis Tool'!G110:G138, 'Gap Analysis Tool'!G140:G145, 'Gap Analysis Tool'!G147:G150, 'Gap Analysis Tool'!G152:G156, 'Gap Analysis Tool'!G158:G164, 'Gap Analysis Tool'!G166:G179, 'Gap Analysis Tool'!G181:G184, 'Gap Analysis Tool'!G186:G189, 'Gap Analysis Tool'!G191:G204) /
SUM('Gap Analysis Tool'!F6:F11, 'Gap Analysis Tool'!F13:F17, 'Gap Analysis Tool'!F19:F21, 'Gap Analysis Tool'!F23:F26, 'Gap Analysis Tool'!F28:F31, 'Gap Analysis Tool'!F33:F35, 'Gap Analysis Tool'!F37:F41, 'Gap Analysis Tool'!F43:F52, 'Gap Analysis Tool'!F54:F62, 'Gap Analysis Tool'!F64:F74, 'Gap Analysis Tool'!F76:F79, 'Gap Analysis Tool'!F81:F85, 'Gap Analysis Tool'!F87:F90, 'Gap Analysis Tool'!F92:F100, 'Gap Analysis Tool'!F102:F107, 'Gap Analysis Tool'!F110:F138, 'Gap Analysis Tool'!F140:F145, 'Gap Analysis Tool'!F147:F150, 'Gap Analysis Tool'!F152:F156, 'Gap Analysis Tool'!F158:F164, 'Gap Analysis Tool'!F166:F179, 'Gap Analysis Tool'!F181:F184, 'Gap Analysis Tool'!F186:F189, 'Gap Analysis Tool'!F191:F204)</f>
        <v>0</v>
      </c>
    </row>
    <row r="14" spans="2:43" ht="20.399999999999999" x14ac:dyDescent="0.3">
      <c r="B14" s="110" t="str">
        <f>_xlfn.CONCAT("1. ", 'Gap Analysis Tool'!C5)</f>
        <v>1. Υποχρεώσεις &amp; Ευθύνη των Ανωτάτων Οργάνων Διοίκησης</v>
      </c>
      <c r="C14" s="110"/>
      <c r="D14" s="110"/>
      <c r="E14" s="110"/>
      <c r="F14" s="110"/>
      <c r="G14" s="110"/>
      <c r="H14" s="110"/>
      <c r="I14" s="110"/>
      <c r="K14" s="110" t="str">
        <f>_xlfn.CONCAT("2. ", 'Gap Analysis Tool'!C12)</f>
        <v>2. Πλαίσιο Διαχείρισης Κινδύνων</v>
      </c>
      <c r="L14" s="110"/>
      <c r="M14" s="110"/>
      <c r="N14" s="110"/>
      <c r="O14" s="110"/>
      <c r="P14" s="110"/>
      <c r="Q14" s="110"/>
      <c r="R14" s="110"/>
      <c r="S14" s="110"/>
      <c r="T14" s="110"/>
      <c r="V14" s="110" t="str">
        <f>_xlfn.CONCAT("3. ", 'Gap Analysis Tool'!C18)</f>
        <v>3. Πολιτικές και Διαδικασίες Ασφάλειας Πληροφοριών</v>
      </c>
      <c r="W14" s="110"/>
      <c r="X14" s="110"/>
      <c r="Y14" s="110"/>
      <c r="Z14" s="110"/>
      <c r="AA14" s="110"/>
      <c r="AB14" s="110"/>
      <c r="AC14" s="110"/>
      <c r="AD14" s="110"/>
      <c r="AE14" s="110"/>
      <c r="AF14" s="110"/>
      <c r="AG14" s="110"/>
      <c r="AH14" s="110"/>
      <c r="AJ14" s="110" t="str">
        <f>_xlfn.CONCAT("4. ", 'Gap Analysis Tool'!C22)</f>
        <v>4. Ρόλοι, Αρμοδιότητες και Εξουσίες</v>
      </c>
      <c r="AK14" s="110"/>
      <c r="AL14" s="110"/>
      <c r="AM14" s="110"/>
      <c r="AN14" s="110"/>
      <c r="AO14" s="110"/>
      <c r="AP14" s="110"/>
      <c r="AQ14" s="110"/>
    </row>
    <row r="15" spans="2:43" x14ac:dyDescent="0.3">
      <c r="C15" s="17"/>
      <c r="H15" s="17" t="s">
        <v>175</v>
      </c>
      <c r="I15" s="25">
        <f>(SUM('Gap Analysis Tool'!G6:G11)/SUM('Gap Analysis Tool'!F6:F11))</f>
        <v>0</v>
      </c>
      <c r="Q15" s="17" t="s">
        <v>175</v>
      </c>
      <c r="R15" s="25">
        <f>(SUM('Gap Analysis Tool'!G13:G17)/SUM('Gap Analysis Tool'!F13:F17))</f>
        <v>0</v>
      </c>
      <c r="AB15" s="17" t="s">
        <v>175</v>
      </c>
      <c r="AC15" s="25">
        <f>(SUM('Gap Analysis Tool'!G19:G21)/SUM('Gap Analysis Tool'!F19:F21))</f>
        <v>0</v>
      </c>
      <c r="AP15" s="17" t="s">
        <v>175</v>
      </c>
      <c r="AQ15" s="25">
        <f>(SUM('Gap Analysis Tool'!G23:G26)/SUM('Gap Analysis Tool'!F23:F26))</f>
        <v>0</v>
      </c>
    </row>
    <row r="16" spans="2:43" x14ac:dyDescent="0.3">
      <c r="C16" s="17"/>
      <c r="H16" s="17" t="s">
        <v>164</v>
      </c>
      <c r="I16" s="25">
        <f xml:space="preserve"> 100% - I15</f>
        <v>1</v>
      </c>
      <c r="Q16" s="17" t="s">
        <v>164</v>
      </c>
      <c r="R16" s="25">
        <f xml:space="preserve"> 100% - R15</f>
        <v>1</v>
      </c>
      <c r="AB16" s="17" t="s">
        <v>164</v>
      </c>
      <c r="AC16" s="25">
        <f xml:space="preserve"> 100% - AC15</f>
        <v>1</v>
      </c>
      <c r="AP16" s="17" t="s">
        <v>164</v>
      </c>
      <c r="AQ16" s="25">
        <f xml:space="preserve"> 100% - AQ15</f>
        <v>1</v>
      </c>
    </row>
    <row r="17" spans="2:43" x14ac:dyDescent="0.3">
      <c r="C17" s="17"/>
      <c r="H17" s="109" t="str" cm="1">
        <f t="array" ref="H17" xml:space="preserve"> "ΚΑΤΑΣΤΑΣΗ:                       "&amp; _xlfn.IFS(
  I16&lt;=0.25, "ΧΑΜΗΛΟΣ ΚΙΝΔΥΝΟΣ",
  I16&lt;=0.5, "ΜΕΤΡΙΟΣ ΚΙΝΔΥΝΟΣ",
  I16&lt;=0.75, "ΥΨΗΛΟΣ ΚΙΝΔΥΝΟΣ",
  I16&lt;=1,    "ΚΡΙΣΙΜΟΣ ΚΙΝΔΥΝΟΣ"
)</f>
        <v>ΚΑΤΑΣΤΑΣΗ:                       ΚΡΙΣΙΜΟΣ ΚΙΝΔΥΝΟΣ</v>
      </c>
      <c r="I17" s="109"/>
      <c r="Q17" s="109" t="str" cm="1">
        <f t="array" ref="Q17" xml:space="preserve"> "ΚΑΤΑΣΤΑΣΗ:        "&amp; _xlfn.IFS(
  R16&lt;=0.25, "ΧΑΜΗΛΟΣ ΚΙΝΔΥΝΟΣ",
  R16&lt;=0.5, "ΜΕΤΡΙΟΣ ΚΙΝΔΥΝΟΣ",
  R16&lt;=0.75, "ΥΨΗΛΟΣ ΚΙΝΔΥΝΟΣ",
  R16&lt;=1,    "ΚΡΙΣΙΜΟΣ ΚΙΝΔΥΝΟΣ"
)</f>
        <v>ΚΑΤΑΣΤΑΣΗ:        ΚΡΙΣΙΜΟΣ ΚΙΝΔΥΝΟΣ</v>
      </c>
      <c r="R17" s="109"/>
      <c r="AB17" s="109" t="str" cm="1">
        <f t="array" ref="AB17" xml:space="preserve"> "ΚΑΤΑΣΤΑΣΗ:        "&amp; _xlfn.IFS(
  AC16&lt;=0.25, "ΧΑΜΗΛΟΣ ΚΙΝΔΥΝΟΣ",
  AC16&lt;=0.5, "ΜΕΤΡΙΟΣ ΚΙΝΔΥΝΟΣ",
  AC16&lt;=0.75, "ΥΨΗΛΟΣ ΚΙΝΔΥΝΟΣ",
  AC16&lt;=1,    "ΚΡΙΣΙΜΟΣ ΚΙΝΔΥΝΟΣ"
)</f>
        <v>ΚΑΤΑΣΤΑΣΗ:        ΚΡΙΣΙΜΟΣ ΚΙΝΔΥΝΟΣ</v>
      </c>
      <c r="AC17" s="109"/>
      <c r="AP17" s="109" t="str" cm="1">
        <f t="array" ref="AP17" xml:space="preserve"> "ΚΑΤΑΣΤΑΣΗ:        "&amp; _xlfn.IFS(
  AQ16&lt;=0.25, "ΧΑΜΗΛΟΣ ΚΙΝΔΥΝΟΣ",
  AQ16&lt;=0.5, "ΜΕΤΡΙΟΣ ΚΙΝΔΥΝΟΣ",
  AQ16&lt;=0.75, "ΥΨΗΛΟΣ ΚΙΝΔΥΝΟΣ",
  AQ16&lt;=1,    "ΚΡΙΣΙΜΟΣ ΚΙΝΔΥΝΟΣ"
)</f>
        <v>ΚΑΤΑΣΤΑΣΗ:        ΚΡΙΣΙΜΟΣ ΚΙΝΔΥΝΟΣ</v>
      </c>
      <c r="AQ17" s="109"/>
    </row>
    <row r="18" spans="2:43" x14ac:dyDescent="0.3">
      <c r="C18" s="17"/>
      <c r="I18" s="13">
        <f>(SUM('Gap Analysis Tool'!G6:G11)/SUM('Gap Analysis Tool'!F6:F11))</f>
        <v>0</v>
      </c>
      <c r="R18" s="13">
        <f>(SUM('Gap Analysis Tool'!G13:G17)/SUM('Gap Analysis Tool'!F13:F17))</f>
        <v>0</v>
      </c>
      <c r="AC18" s="13">
        <f>(SUM('Gap Analysis Tool'!G19:G21)/SUM('Gap Analysis Tool'!F19:F21))</f>
        <v>0</v>
      </c>
      <c r="AQ18" s="13">
        <f>(SUM('Gap Analysis Tool'!G23:G26)/SUM('Gap Analysis Tool'!F23:F26))</f>
        <v>0</v>
      </c>
    </row>
    <row r="19" spans="2:43" x14ac:dyDescent="0.3">
      <c r="C19" s="17"/>
    </row>
    <row r="20" spans="2:43" x14ac:dyDescent="0.3">
      <c r="C20" s="17"/>
    </row>
    <row r="21" spans="2:43" x14ac:dyDescent="0.3">
      <c r="C21" s="17"/>
    </row>
    <row r="22" spans="2:43" x14ac:dyDescent="0.3">
      <c r="C22" s="17"/>
    </row>
    <row r="23" spans="2:43" x14ac:dyDescent="0.3">
      <c r="C23" s="17"/>
    </row>
    <row r="24" spans="2:43" ht="20.399999999999999" x14ac:dyDescent="0.3">
      <c r="B24" s="110" t="str">
        <f>_xlfn.CONCAT("5. ", 'Gap Analysis Tool'!C27)</f>
        <v>5. Ανεξάρτητος Έλεγχος Ασφάλειας Πληροφοριών</v>
      </c>
      <c r="C24" s="110"/>
      <c r="D24" s="110"/>
      <c r="E24" s="110"/>
      <c r="F24" s="110"/>
      <c r="G24" s="110"/>
      <c r="H24" s="110"/>
      <c r="I24" s="110"/>
      <c r="K24" s="110" t="str">
        <f>_xlfn.CONCAT("6. ", 'Gap Analysis Tool'!C32)</f>
        <v>6. Διαδικασίες Παρακολούθησης της Συμμόρφωσης</v>
      </c>
      <c r="L24" s="110"/>
      <c r="M24" s="110"/>
      <c r="N24" s="110"/>
      <c r="O24" s="110"/>
      <c r="P24" s="110"/>
      <c r="Q24" s="110"/>
      <c r="R24" s="110"/>
      <c r="S24" s="110"/>
      <c r="T24" s="110"/>
      <c r="V24" s="110" t="str">
        <f>_xlfn.CONCAT("7. ", 'Gap Analysis Tool'!C36)</f>
        <v>7. Ασφάλεια Ανθρώπινου Δυναμικού</v>
      </c>
      <c r="W24" s="110"/>
      <c r="X24" s="110"/>
      <c r="Y24" s="110"/>
      <c r="Z24" s="110"/>
      <c r="AA24" s="110"/>
      <c r="AB24" s="110"/>
      <c r="AC24" s="110"/>
      <c r="AD24" s="110"/>
      <c r="AE24" s="110"/>
      <c r="AF24" s="110"/>
      <c r="AG24" s="110"/>
      <c r="AH24" s="110"/>
      <c r="AJ24" s="110" t="str">
        <f>_xlfn.CONCAT("8. ", 'Gap Analysis Tool'!C42)</f>
        <v>8. Διαχείριση Υλικού και Λογισμικού</v>
      </c>
      <c r="AK24" s="110"/>
      <c r="AL24" s="110"/>
      <c r="AM24" s="110"/>
      <c r="AN24" s="110"/>
      <c r="AO24" s="110"/>
      <c r="AP24" s="110"/>
      <c r="AQ24" s="110"/>
    </row>
    <row r="25" spans="2:43" x14ac:dyDescent="0.3">
      <c r="C25" s="17"/>
      <c r="H25" s="17" t="s">
        <v>175</v>
      </c>
      <c r="I25" s="25">
        <f xml:space="preserve"> IF( I28="Εξαιρείται",  "   ΕΞΑΙΡΕΙΤΑΙ", SUM('Gap Analysis Tool'!G28:G31)/SUM('Gap Analysis Tool'!F28:F31))</f>
        <v>0</v>
      </c>
      <c r="Q25" s="17" t="s">
        <v>175</v>
      </c>
      <c r="R25" s="25">
        <f>(SUM('Gap Analysis Tool'!G33:G35)/SUM('Gap Analysis Tool'!F33:F35))</f>
        <v>0</v>
      </c>
      <c r="AB25" s="17" t="s">
        <v>175</v>
      </c>
      <c r="AC25" s="25">
        <f>(SUM('Gap Analysis Tool'!G37:G41)/SUM('Gap Analysis Tool'!F37:F41))</f>
        <v>0</v>
      </c>
      <c r="AP25" s="17" t="s">
        <v>175</v>
      </c>
      <c r="AQ25" s="25">
        <f>(SUM('Gap Analysis Tool'!G43:G52)/SUM('Gap Analysis Tool'!F43:F52))</f>
        <v>0</v>
      </c>
    </row>
    <row r="26" spans="2:43" x14ac:dyDescent="0.3">
      <c r="C26" s="17"/>
      <c r="H26" s="17" t="s">
        <v>164</v>
      </c>
      <c r="I26" s="25">
        <f>IF(I25="   ΕΞΑΙΡΕΙΤΑΙ", 0,1 - I25)</f>
        <v>1</v>
      </c>
      <c r="Q26" s="17" t="s">
        <v>164</v>
      </c>
      <c r="R26" s="25">
        <f xml:space="preserve"> 100% - R25</f>
        <v>1</v>
      </c>
      <c r="AB26" s="17" t="s">
        <v>164</v>
      </c>
      <c r="AC26" s="25">
        <f xml:space="preserve"> 100% - AC25</f>
        <v>1</v>
      </c>
      <c r="AP26" s="17" t="s">
        <v>164</v>
      </c>
      <c r="AQ26" s="25">
        <f xml:space="preserve"> 100% - AQ25</f>
        <v>1</v>
      </c>
    </row>
    <row r="27" spans="2:43" x14ac:dyDescent="0.3">
      <c r="C27" s="17"/>
      <c r="H27" s="111" t="str" cm="1">
        <f t="array" ref="H27">IF(I28="Εξαιρείται",
   "ΚΑΤΑΣΤΑΣΗ:                        ΕΞΑΙΡΕΙΤΑΙ",
   "ΚΑΤΑΣΤΑΣΗ:        "&amp;_xlfn.IFS(
       I26&lt;=0.25, "ΧΑΜΗΛΟΣ ΚΙΝΔΥΝΟΣ",
       I26&lt;=0.5, "ΜΕΤΡΙΟΣ ΚΙΝΔΥΝΟΣ",
       I26&lt;=0.75, "ΥΨΗΛΟΣ ΚΙΝΔΥΝΟΣ",
       I26&lt;=1, "ΚΡΙΣΙΜΟΣ ΚΙΝΔΥΝΟΣ"
   )
)</f>
        <v>ΚΑΤΑΣΤΑΣΗ:        ΚΡΙΣΙΜΟΣ ΚΙΝΔΥΝΟΣ</v>
      </c>
      <c r="I27" s="111"/>
      <c r="Q27" s="109" t="str" cm="1">
        <f t="array" ref="Q27" xml:space="preserve"> "ΚΑΤΑΣΤΑΣΗ:        "&amp; _xlfn.IFS(
  R26&lt;=0.25, "ΧΑΜΗΛΟΣ ΚΙΝΔΥΝΟΣ",
  R26&lt;=0.5, "ΜΕΤΡΙΟΣ ΚΙΝΔΥΝΟΣ",
  R26&lt;=0.75, "ΥΨΗΛΟΣ ΚΙΝΔΥΝΟΣ",
  R26&lt;=1,    "ΚΡΙΣΙΜΟΣ ΚΙΝΔΥΝΟΣ"
)</f>
        <v>ΚΑΤΑΣΤΑΣΗ:        ΚΡΙΣΙΜΟΣ ΚΙΝΔΥΝΟΣ</v>
      </c>
      <c r="R27" s="109"/>
      <c r="AB27" s="109" t="str" cm="1">
        <f t="array" ref="AB27" xml:space="preserve"> "ΚΑΤΑΣΤΑΣΗ:        "&amp; _xlfn.IFS(
  AC26&lt;=0.25, "ΧΑΜΗΛΟΣ ΚΙΝΔΥΝΟΣ",
  AC26&lt;=0.5, "ΜΕΤΡΙΟΣ ΚΙΝΔΥΝΟΣ",
  AC26&lt;=0.75, "ΥΨΗΛΟΣ ΚΙΝΔΥΝΟΣ",
  AC26&lt;=1,    "ΚΡΙΣΙΜΟΣ ΚΙΝΔΥΝΟΣ"
)</f>
        <v>ΚΑΤΑΣΤΑΣΗ:        ΚΡΙΣΙΜΟΣ ΚΙΝΔΥΝΟΣ</v>
      </c>
      <c r="AC27" s="109"/>
      <c r="AP27" s="109" t="str" cm="1">
        <f t="array" ref="AP27" xml:space="preserve"> "ΚΑΤΑΣΤΑΣΗ:        "&amp; _xlfn.IFS(
  AQ26&lt;=0.25, "ΧΑΜΗΛΟΣ ΚΙΝΔΥΝΟΣ",
  AQ26&lt;=0.5, "ΜΕΤΡΙΟΣ ΚΙΝΔΥΝΟΣ",
  AQ26&lt;=0.75, "ΥΨΗΛΟΣ ΚΙΝΔΥΝΟΣ",
  AQ26&lt;=1,    "ΚΡΙΣΙΜΟΣ ΚΙΝΔΥΝΟΣ"
)</f>
        <v>ΚΑΤΑΣΤΑΣΗ:        ΚΡΙΣΙΜΟΣ ΚΙΝΔΥΝΟΣ</v>
      </c>
      <c r="AQ27" s="109"/>
    </row>
    <row r="28" spans="2:43" x14ac:dyDescent="0.3">
      <c r="C28" s="17"/>
      <c r="I28" s="13">
        <f xml:space="preserve"> IF('Gap Analysis Tool'!E27="Εξαιρείται",
    "Εξαιρείται", SUM('Gap Analysis Tool'!G28:G31)/SUM('Gap Analysis Tool'!F28:F31))</f>
        <v>0</v>
      </c>
      <c r="R28" s="13">
        <f>(SUM('Gap Analysis Tool'!G33:G35)/SUM('Gap Analysis Tool'!F33:F35))</f>
        <v>0</v>
      </c>
      <c r="AC28" s="13">
        <f>(SUM('Gap Analysis Tool'!G37:G41)/SUM('Gap Analysis Tool'!F37:F41))</f>
        <v>0</v>
      </c>
      <c r="AQ28" s="13">
        <f>(SUM('Gap Analysis Tool'!G43:G52)/SUM('Gap Analysis Tool'!F43:F52))</f>
        <v>0</v>
      </c>
    </row>
    <row r="29" spans="2:43" x14ac:dyDescent="0.3">
      <c r="C29" s="17"/>
    </row>
    <row r="30" spans="2:43" x14ac:dyDescent="0.3">
      <c r="C30" s="17"/>
    </row>
    <row r="31" spans="2:43" x14ac:dyDescent="0.3">
      <c r="C31" s="17"/>
    </row>
    <row r="32" spans="2:43" x14ac:dyDescent="0.3">
      <c r="C32" s="17"/>
    </row>
    <row r="33" spans="2:43" x14ac:dyDescent="0.3">
      <c r="C33" s="17"/>
    </row>
    <row r="34" spans="2:43" ht="20.399999999999999" x14ac:dyDescent="0.3">
      <c r="B34" s="110" t="str">
        <f>_xlfn.CONCAT("9. ", 'Gap Analysis Tool'!C53)</f>
        <v>9. Διαχείριση Ασφάλειας Αλυσίδας Εφοδιασμού</v>
      </c>
      <c r="C34" s="110"/>
      <c r="D34" s="110"/>
      <c r="E34" s="110"/>
      <c r="F34" s="110"/>
      <c r="G34" s="110"/>
      <c r="H34" s="110"/>
      <c r="I34" s="110"/>
      <c r="K34" s="110" t="str">
        <f>_xlfn.CONCAT("10. ", 'Gap Analysis Tool'!C63)</f>
        <v>10. Διαχείριση Ταυτότητας, Αυθεντικοποίηση και Έλεγχος Πρόσβασης</v>
      </c>
      <c r="L34" s="110"/>
      <c r="M34" s="110"/>
      <c r="N34" s="110"/>
      <c r="O34" s="110"/>
      <c r="P34" s="110"/>
      <c r="Q34" s="110"/>
      <c r="R34" s="110"/>
      <c r="S34" s="110"/>
      <c r="T34" s="110"/>
      <c r="V34" s="110" t="str">
        <f>_xlfn.CONCAT("11. ", 'Gap Analysis Tool'!C75)</f>
        <v>11. Ασφαλής Παραμετροποίηση Υλικού, Λογισμικού, Υπηρεσιών και Δικτύων</v>
      </c>
      <c r="W34" s="110"/>
      <c r="X34" s="110"/>
      <c r="Y34" s="110"/>
      <c r="Z34" s="110"/>
      <c r="AA34" s="110"/>
      <c r="AB34" s="110"/>
      <c r="AC34" s="110"/>
      <c r="AD34" s="110"/>
      <c r="AE34" s="110"/>
      <c r="AF34" s="110"/>
      <c r="AG34" s="110"/>
      <c r="AH34" s="110"/>
      <c r="AJ34" s="110" t="str">
        <f>_xlfn.CONCAT("12. ", 'Gap Analysis Tool'!C80)</f>
        <v>12. Αρχές Ασφαλούς Ανάπτυξης Εφαρμογών</v>
      </c>
      <c r="AK34" s="110"/>
      <c r="AL34" s="110"/>
      <c r="AM34" s="110"/>
      <c r="AN34" s="110"/>
      <c r="AO34" s="110"/>
      <c r="AP34" s="110"/>
      <c r="AQ34" s="110"/>
    </row>
    <row r="35" spans="2:43" x14ac:dyDescent="0.3">
      <c r="C35" s="17"/>
      <c r="H35" s="17" t="s">
        <v>175</v>
      </c>
      <c r="I35" s="25">
        <f>(SUM('Gap Analysis Tool'!G54:G62)/SUM('Gap Analysis Tool'!F54:F62))</f>
        <v>0</v>
      </c>
      <c r="Q35" s="17" t="s">
        <v>175</v>
      </c>
      <c r="R35" s="25">
        <f>(SUM('Gap Analysis Tool'!G64:G74)/SUM('Gap Analysis Tool'!F64:F74))</f>
        <v>0</v>
      </c>
      <c r="AB35" s="17" t="s">
        <v>175</v>
      </c>
      <c r="AC35" s="25">
        <f>(SUM('Gap Analysis Tool'!G76:G79)/SUM('Gap Analysis Tool'!F76:F79))</f>
        <v>0</v>
      </c>
      <c r="AP35" s="17" t="s">
        <v>175</v>
      </c>
      <c r="AQ35" s="25">
        <f>(SUM('Gap Analysis Tool'!G81:G85)/SUM('Gap Analysis Tool'!F81:F85))</f>
        <v>0</v>
      </c>
    </row>
    <row r="36" spans="2:43" x14ac:dyDescent="0.3">
      <c r="C36" s="17"/>
      <c r="H36" s="17" t="s">
        <v>164</v>
      </c>
      <c r="I36" s="25">
        <f xml:space="preserve"> 100% - I35</f>
        <v>1</v>
      </c>
      <c r="Q36" s="17" t="s">
        <v>164</v>
      </c>
      <c r="R36" s="25">
        <f xml:space="preserve"> 100% - R35</f>
        <v>1</v>
      </c>
      <c r="AB36" s="17" t="s">
        <v>164</v>
      </c>
      <c r="AC36" s="25">
        <f xml:space="preserve"> 100% - AC35</f>
        <v>1</v>
      </c>
      <c r="AP36" s="17" t="s">
        <v>164</v>
      </c>
      <c r="AQ36" s="25">
        <f xml:space="preserve"> 100% - AQ35</f>
        <v>1</v>
      </c>
    </row>
    <row r="37" spans="2:43" x14ac:dyDescent="0.3">
      <c r="C37" s="17"/>
      <c r="H37" s="109" t="str" cm="1">
        <f t="array" ref="H37" xml:space="preserve"> "ΚΑΤΑΣΤΑΣΗ:                       "&amp; _xlfn.IFS(
  I36&lt;=0.25, "ΧΑΜΗΛΟΣ ΚΙΝΔΥΝΟΣ",
  I36&lt;=0.5, "ΜΕΤΡΙΟΣ ΚΙΝΔΥΝΟΣ",
  I36&lt;=0.75, "ΥΨΗΛΟΣ ΚΙΝΔΥΝΟΣ",
  I36&lt;=1,    "ΚΡΙΣΙΜΟΣ ΚΙΝΔΥΝΟΣ"
)</f>
        <v>ΚΑΤΑΣΤΑΣΗ:                       ΚΡΙΣΙΜΟΣ ΚΙΝΔΥΝΟΣ</v>
      </c>
      <c r="I37" s="109"/>
      <c r="Q37" s="109" t="str" cm="1">
        <f t="array" ref="Q37" xml:space="preserve"> "ΚΑΤΑΣΤΑΣΗ:         "&amp; _xlfn.IFS(
  R36&lt;=0.25, "ΧΑΜΗΛΟΣ ΚΙΝΔΥΝΟΣ",
  R36&lt;=0.5, "ΜΕΤΡΙΟΣ ΚΙΝΔΥΝΟΣ",
  R36&lt;=0.75, "ΥΨΗΛΟΣ ΚΙΝΔΥΝΟΣ",
  R36&lt;=1,    "ΚΡΙΣΙΜΟΣ ΚΙΝΔΥΝΟΣ"
)</f>
        <v>ΚΑΤΑΣΤΑΣΗ:         ΚΡΙΣΙΜΟΣ ΚΙΝΔΥΝΟΣ</v>
      </c>
      <c r="R37" s="109"/>
      <c r="AB37" s="109" t="str" cm="1">
        <f t="array" ref="AB37" xml:space="preserve"> "ΚΑΤΑΣΤΑΣΗ:        "&amp; _xlfn.IFS(
  AC36&lt;=0.25, "ΧΑΜΗΛΟΣ ΚΙΝΔΥΝΟΣ",
  AC36&lt;=0.5, "ΜΕΤΡΙΟΣ ΚΙΝΔΥΝΟΣ",
  AC36&lt;=0.75, "ΥΨΗΛΟΣ ΚΙΝΔΥΝΟΣ",
  AC36&lt;=1,    "ΚΡΙΣΙΜΟΣ ΚΙΝΔΥΝΟΣ"
)</f>
        <v>ΚΑΤΑΣΤΑΣΗ:        ΚΡΙΣΙΜΟΣ ΚΙΝΔΥΝΟΣ</v>
      </c>
      <c r="AC37" s="109"/>
      <c r="AP37" s="109" t="str" cm="1">
        <f t="array" ref="AP37" xml:space="preserve"> "ΚΑΤΑΣΤΑΣΗ:        "&amp; _xlfn.IFS(
  AQ36&lt;=0.25, "ΧΑΜΗΛΟΣ ΚΙΝΔΥΝΟΣ",
  AQ36&lt;=0.5, "ΜΕΤΡΙΟΣ ΚΙΝΔΥΝΟΣ",
  AQ36&lt;=0.75, "ΥΨΗΛΟΣ ΚΙΝΔΥΝΟΣ",
  AQ36&lt;=1,    "ΚΡΙΣΙΜΟΣ ΚΙΝΔΥΝΟΣ"
)</f>
        <v>ΚΑΤΑΣΤΑΣΗ:        ΚΡΙΣΙΜΟΣ ΚΙΝΔΥΝΟΣ</v>
      </c>
      <c r="AQ37" s="109"/>
    </row>
    <row r="38" spans="2:43" x14ac:dyDescent="0.3">
      <c r="C38" s="17"/>
      <c r="I38" s="13">
        <f>(SUM('Gap Analysis Tool'!G54:G62)/SUM('Gap Analysis Tool'!F54:F62))</f>
        <v>0</v>
      </c>
      <c r="R38" s="13">
        <f>(SUM('Gap Analysis Tool'!G64:G74)/SUM('Gap Analysis Tool'!F64:F74))</f>
        <v>0</v>
      </c>
      <c r="AC38" s="13">
        <f>(SUM('Gap Analysis Tool'!G76:G79)/SUM('Gap Analysis Tool'!F76:F79))</f>
        <v>0</v>
      </c>
      <c r="AQ38" s="13">
        <f>(SUM('Gap Analysis Tool'!G81:G85)/SUM('Gap Analysis Tool'!F81:F85))</f>
        <v>0</v>
      </c>
    </row>
    <row r="39" spans="2:43" x14ac:dyDescent="0.3">
      <c r="C39" s="17"/>
    </row>
    <row r="40" spans="2:43" x14ac:dyDescent="0.3">
      <c r="C40" s="17"/>
    </row>
    <row r="41" spans="2:43" x14ac:dyDescent="0.3">
      <c r="C41" s="17"/>
    </row>
    <row r="42" spans="2:43" x14ac:dyDescent="0.3">
      <c r="C42" s="17"/>
    </row>
    <row r="43" spans="2:43" x14ac:dyDescent="0.3">
      <c r="C43" s="17"/>
    </row>
    <row r="44" spans="2:43" ht="20.399999999999999" x14ac:dyDescent="0.3">
      <c r="B44" s="110" t="str">
        <f>_xlfn.CONCAT("13. ", 'Gap Analysis Tool'!C86)</f>
        <v>13. Διαχείριση Αλλαγών</v>
      </c>
      <c r="C44" s="110"/>
      <c r="D44" s="110"/>
      <c r="E44" s="110"/>
      <c r="F44" s="110"/>
      <c r="G44" s="110"/>
      <c r="H44" s="110"/>
      <c r="I44" s="110"/>
      <c r="K44" s="110" t="str">
        <f>_xlfn.CONCAT("14. ", 'Gap Analysis Tool'!C91)</f>
        <v>14. Διαχείριση και Γνωστοποίηση Ευπαθειών</v>
      </c>
      <c r="L44" s="110"/>
      <c r="M44" s="110"/>
      <c r="N44" s="110"/>
      <c r="O44" s="110"/>
      <c r="P44" s="110"/>
      <c r="Q44" s="110"/>
      <c r="R44" s="110"/>
      <c r="S44" s="110"/>
      <c r="T44" s="110"/>
      <c r="V44" s="110" t="str">
        <f>_xlfn.CONCAT("15. ", 'Gap Analysis Tool'!C101)</f>
        <v>15. Αξιολόγηση της Αποτελεσματικότητας των Μέτρων Διαχείρισης Κινδύνων Κυβερνοασφάλειας</v>
      </c>
      <c r="W44" s="110"/>
      <c r="X44" s="110"/>
      <c r="Y44" s="110"/>
      <c r="Z44" s="110"/>
      <c r="AA44" s="110"/>
      <c r="AB44" s="110"/>
      <c r="AC44" s="110"/>
      <c r="AD44" s="110"/>
      <c r="AE44" s="110"/>
      <c r="AF44" s="110"/>
      <c r="AG44" s="110"/>
      <c r="AH44" s="110"/>
      <c r="AJ44" s="110" t="str">
        <f>_xlfn.CONCAT("16. ", 'Gap Analysis Tool'!C108)</f>
        <v>16. Ασφάλεια Δικτύων, Υποδομών και Υπηρεσιών Νέφους</v>
      </c>
      <c r="AK44" s="110"/>
      <c r="AL44" s="110"/>
      <c r="AM44" s="110"/>
      <c r="AN44" s="110"/>
      <c r="AO44" s="110"/>
      <c r="AP44" s="110"/>
      <c r="AQ44" s="110"/>
    </row>
    <row r="45" spans="2:43" x14ac:dyDescent="0.3">
      <c r="C45" s="17"/>
      <c r="H45" s="17" t="s">
        <v>175</v>
      </c>
      <c r="I45" s="25">
        <f>(SUM('Gap Analysis Tool'!G87:G90)/SUM('Gap Analysis Tool'!F87:F90))</f>
        <v>0</v>
      </c>
      <c r="Q45" s="17" t="s">
        <v>175</v>
      </c>
      <c r="R45" s="25">
        <f>(SUM('Gap Analysis Tool'!G92:G100)/SUM('Gap Analysis Tool'!F92:F100))</f>
        <v>0</v>
      </c>
      <c r="AB45" s="17" t="s">
        <v>175</v>
      </c>
      <c r="AC45" s="25">
        <f>(SUM('Gap Analysis Tool'!G102:G107)/SUM('Gap Analysis Tool'!F102:F107))</f>
        <v>0</v>
      </c>
      <c r="AP45" s="17" t="s">
        <v>175</v>
      </c>
      <c r="AQ45" s="25">
        <f>(SUM('Gap Analysis Tool'!G110:G138)/SUM('Gap Analysis Tool'!F110:F138))</f>
        <v>0</v>
      </c>
    </row>
    <row r="46" spans="2:43" x14ac:dyDescent="0.3">
      <c r="C46" s="17"/>
      <c r="H46" s="17" t="s">
        <v>164</v>
      </c>
      <c r="I46" s="25">
        <f xml:space="preserve"> 100% - I45</f>
        <v>1</v>
      </c>
      <c r="Q46" s="17" t="s">
        <v>164</v>
      </c>
      <c r="R46" s="25">
        <f xml:space="preserve"> 100% - R45</f>
        <v>1</v>
      </c>
      <c r="AB46" s="17" t="s">
        <v>164</v>
      </c>
      <c r="AC46" s="25">
        <f xml:space="preserve"> 100% - AC45</f>
        <v>1</v>
      </c>
      <c r="AP46" s="17" t="s">
        <v>164</v>
      </c>
      <c r="AQ46" s="25">
        <f xml:space="preserve"> 100% - AQ45</f>
        <v>1</v>
      </c>
    </row>
    <row r="47" spans="2:43" x14ac:dyDescent="0.3">
      <c r="C47" s="17"/>
      <c r="H47" s="109" t="str" cm="1">
        <f t="array" ref="H47" xml:space="preserve"> "ΚΑΤΑΣΤΑΣΗ:                       "&amp; _xlfn.IFS(
  I46&lt;=0.25, "ΧΑΜΗΛΟΣ ΚΙΝΔΥΝΟΣ",
  I46&lt;=0.5, "ΜΕΤΡΙΟΣ ΚΙΝΔΥΝΟΣ",
  I46&lt;=0.75, "ΥΨΗΛΟΣ ΚΙΝΔΥΝΟΣ",
  I46&lt;=1,    "ΚΡΙΣΙΜΟΣ ΚΙΝΔΥΝΟΣ"
)</f>
        <v>ΚΑΤΑΣΤΑΣΗ:                       ΚΡΙΣΙΜΟΣ ΚΙΝΔΥΝΟΣ</v>
      </c>
      <c r="I47" s="109"/>
      <c r="Q47" s="109" t="str" cm="1">
        <f t="array" ref="Q47" xml:space="preserve"> "ΚΑΤΑΣΤΑΣΗ:        "&amp; _xlfn.IFS(
  R46&lt;=0.25, "ΧΑΜΗΛΟΣ ΚΙΝΔΥΝΟΣ",
  R46&lt;=0.5, "ΜΕΤΡΙΟΣ ΚΙΝΔΥΝΟΣ",
  R46&lt;=0.75, "ΥΨΗΛΟΣ ΚΙΝΔΥΝΟΣ",
  R46&lt;=1,    "ΚΡΙΣΙΜΟΣ ΚΙΝΔΥΝΟΣ"
)</f>
        <v>ΚΑΤΑΣΤΑΣΗ:        ΚΡΙΣΙΜΟΣ ΚΙΝΔΥΝΟΣ</v>
      </c>
      <c r="R47" s="109"/>
      <c r="AB47" s="109" t="str" cm="1">
        <f t="array" ref="AB47" xml:space="preserve"> "ΚΑΤΑΣΤΑΣΗ:        "&amp; _xlfn.IFS(
  AC46&lt;=0.25, "ΧΑΜΗΛΟΣ ΚΙΝΔΥΝΟΣ",
  AC46&lt;=0.5, "ΜΕΤΡΙΟΣ ΚΙΝΔΥΝΟΣ",
  AC46&lt;=0.75, "ΥΨΗΛΟΣ ΚΙΝΔΥΝΟΣ",
  AC46&lt;=1,    "ΚΡΙΣΙΜΟΣ ΚΙΝΔΥΝΟΣ"
)</f>
        <v>ΚΑΤΑΣΤΑΣΗ:        ΚΡΙΣΙΜΟΣ ΚΙΝΔΥΝΟΣ</v>
      </c>
      <c r="AC47" s="109"/>
      <c r="AP47" s="112" t="str" cm="1">
        <f t="array" ref="AP47" xml:space="preserve"> "ΚΑΤΑΣΤΑΣΗ:        "&amp; _xlfn.IFS(
  AQ46&lt;=0.25, "ΧΑΜΗΛΟΣ ΚΙΝΔΥΝΟΣ",
  AQ46&lt;=0.5, "ΜΕΤΡΙΟΣ ΚΙΝΔΥΝΟΣ",
  AQ46&lt;=0.75, "ΥΨΗΛΟΣ ΚΙΝΔΥΝΟΣ",
  AQ46&lt;=1,    "ΚΡΙΣΙΜΟΣ ΚΙΝΔΥΝΟΣ"
)</f>
        <v>ΚΑΤΑΣΤΑΣΗ:        ΚΡΙΣΙΜΟΣ ΚΙΝΔΥΝΟΣ</v>
      </c>
      <c r="AQ47" s="112"/>
    </row>
    <row r="48" spans="2:43" x14ac:dyDescent="0.3">
      <c r="C48" s="17"/>
      <c r="I48" s="13">
        <f>(SUM('Gap Analysis Tool'!G87:G90)/SUM('Gap Analysis Tool'!F87:F90))</f>
        <v>0</v>
      </c>
      <c r="R48" s="13">
        <f>(SUM('Gap Analysis Tool'!G92:G100)/SUM('Gap Analysis Tool'!F92:F100))</f>
        <v>0</v>
      </c>
      <c r="AC48" s="13">
        <f>(SUM('Gap Analysis Tool'!G102:G107)/SUM('Gap Analysis Tool'!F102:F107))</f>
        <v>0</v>
      </c>
      <c r="AQ48" s="65">
        <f>SUMIFS('Gap Analysis Tool'!G110:G138, 'Gap Analysis Tool'!E110:E138, "&lt;&gt;Εξαιρείται") / SUMIFS('Gap Analysis Tool'!F110:F138, 'Gap Analysis Tool'!E110:E138, "&lt;&gt;Εξαιρείται")</f>
        <v>0</v>
      </c>
    </row>
    <row r="49" spans="2:43" x14ac:dyDescent="0.3">
      <c r="C49" s="17"/>
    </row>
    <row r="50" spans="2:43" x14ac:dyDescent="0.3">
      <c r="C50" s="17"/>
    </row>
    <row r="51" spans="2:43" x14ac:dyDescent="0.3">
      <c r="C51" s="17"/>
    </row>
    <row r="52" spans="2:43" x14ac:dyDescent="0.3">
      <c r="C52" s="17"/>
    </row>
    <row r="53" spans="2:43" x14ac:dyDescent="0.3">
      <c r="C53" s="17"/>
    </row>
    <row r="54" spans="2:43" ht="20.399999999999999" x14ac:dyDescent="0.3">
      <c r="B54" s="110" t="str">
        <f>_xlfn.CONCAT("17. ", 'Gap Analysis Tool'!C139)</f>
        <v>17. Προστασία από Κακόβουλο Λογισμικό</v>
      </c>
      <c r="C54" s="110"/>
      <c r="D54" s="110"/>
      <c r="E54" s="110"/>
      <c r="F54" s="110"/>
      <c r="G54" s="110"/>
      <c r="H54" s="110"/>
      <c r="I54" s="110"/>
      <c r="K54" s="110" t="str">
        <f>_xlfn.CONCAT("18. ", 'Gap Analysis Tool'!C146)</f>
        <v>18. Εκπαίδευση και Ευαισθητοποίηση σε Θέματα Κυβερνοασφάλειας</v>
      </c>
      <c r="L54" s="110"/>
      <c r="M54" s="110"/>
      <c r="N54" s="110"/>
      <c r="O54" s="110"/>
      <c r="P54" s="110"/>
      <c r="Q54" s="110"/>
      <c r="R54" s="110"/>
      <c r="S54" s="110"/>
      <c r="T54" s="110"/>
      <c r="V54" s="110" t="str">
        <f>_xlfn.CONCAT("19. ", 'Gap Analysis Tool'!C151)</f>
        <v>19. Χρήση Κρυπτογραφίας</v>
      </c>
      <c r="W54" s="110"/>
      <c r="X54" s="110"/>
      <c r="Y54" s="110"/>
      <c r="Z54" s="110"/>
      <c r="AA54" s="110"/>
      <c r="AB54" s="110"/>
      <c r="AC54" s="110"/>
      <c r="AD54" s="110"/>
      <c r="AE54" s="110"/>
      <c r="AF54" s="110"/>
      <c r="AG54" s="110"/>
      <c r="AH54" s="110"/>
      <c r="AJ54" s="110" t="str">
        <f>_xlfn.CONCAT("20. ", 'Gap Analysis Tool'!C157)</f>
        <v>20. Φυσική &amp; Περιβαλλοντική Ασφάλεια</v>
      </c>
      <c r="AK54" s="110"/>
      <c r="AL54" s="110"/>
      <c r="AM54" s="110"/>
      <c r="AN54" s="110"/>
      <c r="AO54" s="110"/>
      <c r="AP54" s="110"/>
      <c r="AQ54" s="110"/>
    </row>
    <row r="55" spans="2:43" x14ac:dyDescent="0.3">
      <c r="C55" s="17"/>
      <c r="H55" s="17" t="s">
        <v>175</v>
      </c>
      <c r="I55" s="25">
        <f>(SUM('Gap Analysis Tool'!G140:G145)/SUM('Gap Analysis Tool'!F140:F145))</f>
        <v>0</v>
      </c>
      <c r="Q55" s="17" t="s">
        <v>175</v>
      </c>
      <c r="R55" s="25">
        <f>(SUM('Gap Analysis Tool'!G147:G150)/SUM('Gap Analysis Tool'!F147:F150))</f>
        <v>0</v>
      </c>
      <c r="AB55" s="17" t="s">
        <v>175</v>
      </c>
      <c r="AC55" s="25">
        <f>(SUM('Gap Analysis Tool'!G152:G156)/SUM('Gap Analysis Tool'!F152:F156))</f>
        <v>0</v>
      </c>
      <c r="AP55" s="17" t="s">
        <v>175</v>
      </c>
      <c r="AQ55" s="25">
        <f>(SUM('Gap Analysis Tool'!G158:G164)/SUM('Gap Analysis Tool'!F158:F164))</f>
        <v>0</v>
      </c>
    </row>
    <row r="56" spans="2:43" x14ac:dyDescent="0.3">
      <c r="C56" s="17"/>
      <c r="H56" s="17" t="s">
        <v>164</v>
      </c>
      <c r="I56" s="25">
        <f xml:space="preserve"> 100% - I55</f>
        <v>1</v>
      </c>
      <c r="Q56" s="17" t="s">
        <v>164</v>
      </c>
      <c r="R56" s="25">
        <f xml:space="preserve"> 100% - R55</f>
        <v>1</v>
      </c>
      <c r="AB56" s="17" t="s">
        <v>164</v>
      </c>
      <c r="AC56" s="25">
        <f xml:space="preserve"> 100% - AC55</f>
        <v>1</v>
      </c>
      <c r="AP56" s="17" t="s">
        <v>164</v>
      </c>
      <c r="AQ56" s="25">
        <f xml:space="preserve"> 100% - AQ55</f>
        <v>1</v>
      </c>
    </row>
    <row r="57" spans="2:43" x14ac:dyDescent="0.3">
      <c r="C57" s="17"/>
      <c r="H57" s="109" t="str" cm="1">
        <f t="array" ref="H57" xml:space="preserve"> "ΚΑΤΑΣΤΑΣΗ:                       "&amp; _xlfn.IFS(
  I56&lt;=0.25, "ΧΑΜΗΛΟΣ ΚΙΝΔΥΝΟΣ",
  I56&lt;=0.5, "ΜΕΤΡΙΟΣ ΚΙΝΔΥΝΟΣ",
  I56&lt;=0.75, "ΥΨΗΛΟΣ ΚΙΝΔΥΝΟΣ",
  I56&lt;=1,    "ΚΡΙΣΙΜΟΣ ΚΙΝΔΥΝΟΣ"
)</f>
        <v>ΚΑΤΑΣΤΑΣΗ:                       ΚΡΙΣΙΜΟΣ ΚΙΝΔΥΝΟΣ</v>
      </c>
      <c r="I57" s="109"/>
      <c r="Q57" s="109" t="str" cm="1">
        <f t="array" ref="Q57" xml:space="preserve"> "ΚΑΤΑΣΤΑΣΗ:        "&amp; _xlfn.IFS(
  R56&lt;=0.25, "ΧΑΜΗΛΟΣ ΚΙΝΔΥΝΟΣ",
  R56&lt;=0.5, "ΜΕΤΡΙΟΣ ΚΙΝΔΥΝΟΣ",
  R56&lt;=0.75, "ΥΨΗΛΟΣ ΚΙΝΔΥΝΟΣ",
  R56&lt;=1,    "ΚΡΙΣΙΜΟΣ ΚΙΝΔΥΝΟΣ"
)</f>
        <v>ΚΑΤΑΣΤΑΣΗ:        ΚΡΙΣΙΜΟΣ ΚΙΝΔΥΝΟΣ</v>
      </c>
      <c r="R57" s="109"/>
      <c r="AB57" s="109" t="str" cm="1">
        <f t="array" ref="AB57" xml:space="preserve"> "ΚΑΤΑΣΤΑΣΗ:        "&amp; _xlfn.IFS(
  AC56&lt;=0.25, "ΧΑΜΗΛΟΣ ΚΙΝΔΥΝΟΣ",
  AC56&lt;=0.5, "ΜΕΤΡΙΟΣ ΚΙΝΔΥΝΟΣ",
  AC56&lt;=0.75, "ΥΨΗΛΟΣ ΚΙΝΔΥΝΟΣ",
  AC56&lt;=1,    "ΚΡΙΣΙΜΟΣ ΚΙΝΔΥΝΟΣ"
)</f>
        <v>ΚΑΤΑΣΤΑΣΗ:        ΚΡΙΣΙΜΟΣ ΚΙΝΔΥΝΟΣ</v>
      </c>
      <c r="AC57" s="109"/>
      <c r="AP57" s="109" t="str" cm="1">
        <f t="array" ref="AP57" xml:space="preserve"> "ΚΑΤΑΣΤΑΣΗ:        "&amp; _xlfn.IFS(
  AQ56&lt;=0.25, "ΧΑΜΗΛΟΣ ΚΙΝΔΥΝΟΣ",
  AQ56&lt;=0.5, "ΜΕΤΡΙΟΣ ΚΙΝΔΥΝΟΣ",
  AQ56&lt;=0.75, "ΥΨΗΛΟΣ ΚΙΝΔΥΝΟΣ",
  AQ56&lt;=1,    "ΚΡΙΣΙΜΟΣ ΚΙΝΔΥΝΟΣ"
)</f>
        <v>ΚΑΤΑΣΤΑΣΗ:        ΚΡΙΣΙΜΟΣ ΚΙΝΔΥΝΟΣ</v>
      </c>
      <c r="AQ57" s="109"/>
    </row>
    <row r="58" spans="2:43" x14ac:dyDescent="0.3">
      <c r="C58" s="17"/>
      <c r="I58" s="13">
        <f>(SUM('Gap Analysis Tool'!G140:G145)/SUM('Gap Analysis Tool'!F140:F145))</f>
        <v>0</v>
      </c>
      <c r="R58" s="13">
        <f>(SUM('Gap Analysis Tool'!G147:G150)/SUM('Gap Analysis Tool'!F147:F150))</f>
        <v>0</v>
      </c>
      <c r="AC58" s="13">
        <f>(SUM('Gap Analysis Tool'!G152:G156)/SUM('Gap Analysis Tool'!F152:F156))</f>
        <v>0</v>
      </c>
      <c r="AQ58" s="13">
        <f>(SUM('Gap Analysis Tool'!G158:G164)/SUM('Gap Analysis Tool'!F158:F164))</f>
        <v>0</v>
      </c>
    </row>
    <row r="59" spans="2:43" x14ac:dyDescent="0.3">
      <c r="C59" s="17"/>
    </row>
    <row r="60" spans="2:43" x14ac:dyDescent="0.3">
      <c r="C60" s="17"/>
    </row>
    <row r="61" spans="2:43" x14ac:dyDescent="0.3">
      <c r="C61" s="17"/>
    </row>
    <row r="62" spans="2:43" x14ac:dyDescent="0.3">
      <c r="C62" s="17"/>
    </row>
    <row r="63" spans="2:43" x14ac:dyDescent="0.3">
      <c r="C63" s="17"/>
    </row>
    <row r="64" spans="2:43" ht="20.399999999999999" x14ac:dyDescent="0.3">
      <c r="B64" s="110" t="str">
        <f>_xlfn.CONCAT("21. ", 'Gap Analysis Tool'!C165)</f>
        <v>21. Διαχείριση Περιστατικών Ασφάλειας &amp; Υποχρεώσεις Αναφοράς</v>
      </c>
      <c r="C64" s="110"/>
      <c r="D64" s="110"/>
      <c r="E64" s="110"/>
      <c r="F64" s="110"/>
      <c r="G64" s="110"/>
      <c r="H64" s="110"/>
      <c r="I64" s="110"/>
      <c r="K64" s="110" t="str">
        <f>_xlfn.CONCAT("22. ", 'Gap Analysis Tool'!C180)</f>
        <v>22. Ασφάλεια Τεχνητής Νοημοσύνης (AI Security)</v>
      </c>
      <c r="L64" s="110"/>
      <c r="M64" s="110"/>
      <c r="N64" s="110"/>
      <c r="O64" s="110"/>
      <c r="P64" s="110"/>
      <c r="Q64" s="110"/>
      <c r="R64" s="110"/>
      <c r="S64" s="110"/>
      <c r="T64" s="110"/>
      <c r="V64" s="110" t="str">
        <f>_xlfn.CONCAT("23. ", 'Gap Analysis Tool'!C185)</f>
        <v>23. Ασφάλεια Λειτουργικής Τεχνολογίας, Διαδικτύου των Πραγμάτων και Ιατρικών Συσκευών (OT, IoT, IoMT Security)</v>
      </c>
      <c r="W64" s="110"/>
      <c r="X64" s="110"/>
      <c r="Y64" s="110"/>
      <c r="Z64" s="110"/>
      <c r="AA64" s="110"/>
      <c r="AB64" s="110"/>
      <c r="AC64" s="110"/>
      <c r="AD64" s="110"/>
      <c r="AE64" s="110"/>
      <c r="AF64" s="110"/>
      <c r="AG64" s="110"/>
      <c r="AH64" s="110"/>
      <c r="AJ64" s="110" t="str">
        <f>_xlfn.CONCAT("24. ", 'Gap Analysis Tool'!C190)</f>
        <v>24. Επιχειρησιακή Συνέχεια και Διαχείριση Κρίσεων</v>
      </c>
      <c r="AK64" s="110"/>
      <c r="AL64" s="110"/>
      <c r="AM64" s="110"/>
      <c r="AN64" s="110"/>
      <c r="AO64" s="110"/>
      <c r="AP64" s="110"/>
      <c r="AQ64" s="110"/>
    </row>
    <row r="65" spans="8:43" ht="14.4" customHeight="1" x14ac:dyDescent="0.3">
      <c r="H65" s="17" t="s">
        <v>175</v>
      </c>
      <c r="I65" s="25">
        <f>(SUM('Gap Analysis Tool'!G166:G179)/SUM('Gap Analysis Tool'!F166:F179))</f>
        <v>0</v>
      </c>
      <c r="Q65" s="17" t="s">
        <v>175</v>
      </c>
      <c r="R65" s="25">
        <f>IF(R68="Εξαιρείται","       ΕΞΑΙΡΕΙΤΑΙ",SUM('Gap Analysis Tool'!G181:G184)/SUM('Gap Analysis Tool'!F181:F184))</f>
        <v>0</v>
      </c>
      <c r="AB65" s="17" t="s">
        <v>175</v>
      </c>
      <c r="AC65" s="25">
        <f>IF(AC68="Εξαιρείται", "    ΕΞΑΙΡΕΙΤΑΙ",
    SUM('Gap Analysis Tool'!G186:G189) / SUM('Gap Analysis Tool'!F186:F189)
)</f>
        <v>0</v>
      </c>
      <c r="AP65" s="17" t="s">
        <v>175</v>
      </c>
      <c r="AQ65" s="25">
        <f>(SUM('Gap Analysis Tool'!G191:G204)/SUM('Gap Analysis Tool'!F191:F204))</f>
        <v>0</v>
      </c>
    </row>
    <row r="66" spans="8:43" ht="14.4" customHeight="1" x14ac:dyDescent="0.3">
      <c r="H66" s="17" t="s">
        <v>164</v>
      </c>
      <c r="I66" s="25">
        <f xml:space="preserve"> 100% - I65</f>
        <v>1</v>
      </c>
      <c r="Q66" s="17" t="s">
        <v>164</v>
      </c>
      <c r="R66" s="25">
        <f xml:space="preserve"> IF(R65="       ΕΞΑΙΡΕΙΤΑΙ", 0, 1 - R65)</f>
        <v>1</v>
      </c>
      <c r="AB66" s="17" t="s">
        <v>164</v>
      </c>
      <c r="AC66" s="63">
        <f>IF(AC65="    ΕΞΑΙΡΕΙΤΑΙ", 0, 1 - AC65)</f>
        <v>1</v>
      </c>
      <c r="AP66" s="17" t="s">
        <v>164</v>
      </c>
      <c r="AQ66" s="25">
        <f xml:space="preserve"> 100% - AQ65</f>
        <v>1</v>
      </c>
    </row>
    <row r="67" spans="8:43" x14ac:dyDescent="0.3">
      <c r="H67" s="109" t="str" cm="1">
        <f t="array" ref="H67" xml:space="preserve"> "ΚΑΤΑΣΤΑΣΗ:                       "&amp; _xlfn.IFS(
  I66&lt;=0.25, "ΧΑΜΗΛΟΣ ΚΙΝΔΥΝΟΣ",
  I66&lt;=0.5, "ΜΕΤΡΙΟΣ ΚΙΝΔΥΝΟΣ",
  I66&lt;=0.75, "ΥΨΗΛΟΣ ΚΙΝΔΥΝΟΣ",
  I66&lt;=1,    "ΚΡΙΣΙΜΟΣ ΚΙΝΔΥΝΟΣ"
)</f>
        <v>ΚΑΤΑΣΤΑΣΗ:                       ΚΡΙΣΙΜΟΣ ΚΙΝΔΥΝΟΣ</v>
      </c>
      <c r="I67" s="109"/>
      <c r="Q67" s="109" t="str" cm="1">
        <f t="array" ref="Q67">IF(R68="Εξαιρείται",
   "ΚΑΤΑΣΤΑΣΗ:                       ΕΞΑΙΡΕΙΤΑΙ", "ΚΑΤΑΣΤΑΣΗ:        "&amp; _xlfn.IFS(
  R66&lt;=0.25, "ΧΑΜΗΛΟΣ ΚΙΝΔΥΝΟΣ",
  R66&lt;=0.5, "ΜΕΤΡΙΟΣ ΚΙΝΔΥΝΟΣ",
  R66&lt;=0.75, "ΥΨΗΛΟΣ ΚΙΝΔΥΝΟΣ",
  R66&lt;=1,    "ΚΡΙΣΙΜΟΣ ΚΙΝΔΥΝΟΣ"
))</f>
        <v>ΚΑΤΑΣΤΑΣΗ:        ΚΡΙΣΙΜΟΣ ΚΙΝΔΥΝΟΣ</v>
      </c>
      <c r="R67" s="109"/>
      <c r="AB67" s="111" t="str" cm="1">
        <f t="array" ref="AB67">IF(AC68="Εξαιρείται",
   "ΚΑΤΑΣΤΑΣΗ:                       ΕΞΑΙΡΕΙΤΑΙ",
   "ΚΑΤΑΣΤΑΣΗ:        "&amp;_xlfn.IFS(
       AC66&lt;=0.25, "ΧΑΜΗΛΟΣ ΚΙΝΔΥΝΟΣ",
       AC66&lt;=0.5, "ΜΕΤΡΙΟΣ ΚΙΝΔΥΝΟΣ",
       AC66&lt;=0.75, "ΥΨΗΛΟΣ ΚΙΝΔΥΝΟΣ",
       AC66&lt;=1, "ΚΡΙΣΙΜΟΣ ΚΙΝΔΥΝΟΣ"
   )
)</f>
        <v>ΚΑΤΑΣΤΑΣΗ:        ΚΡΙΣΙΜΟΣ ΚΙΝΔΥΝΟΣ</v>
      </c>
      <c r="AC67" s="111"/>
      <c r="AP67" s="109" t="str" cm="1">
        <f t="array" ref="AP67" xml:space="preserve"> "ΚΑΤΑΣΤΑΣΗ:        "&amp; _xlfn.IFS(
  AQ66&lt;=0.25, "ΧΑΜΗΛΟΣ ΚΙΝΔΥΝΟΣ",
  AQ66&lt;=0.5, "ΜΕΤΡΙΟΣ ΚΙΝΔΥΝΟΣ",
  AQ66&lt;=0.75, "ΥΨΗΛΟΣ ΚΙΝΔΥΝΟΣ",
  AQ66&lt;=1,    "ΚΡΙΣΙΜΟΣ ΚΙΝΔΥΝΟΣ"
)</f>
        <v>ΚΑΤΑΣΤΑΣΗ:        ΚΡΙΣΙΜΟΣ ΚΙΝΔΥΝΟΣ</v>
      </c>
      <c r="AQ67" s="109"/>
    </row>
    <row r="68" spans="8:43" x14ac:dyDescent="0.3">
      <c r="I68" s="13">
        <f>(SUM('Gap Analysis Tool'!G166:G179)/SUM('Gap Analysis Tool'!F166:F179))</f>
        <v>0</v>
      </c>
      <c r="R68" s="13">
        <f xml:space="preserve"> IF('Gap Analysis Tool'!E180="Εξαιρείται","Εξαιρείται",SUM('Gap Analysis Tool'!G181:G184)/SUM('Gap Analysis Tool'!F181:F184))</f>
        <v>0</v>
      </c>
      <c r="AC68" s="64">
        <f>IF('Gap Analysis Tool'!E185="Εξαιρείται",
    "Εξαιρείται",
    SUM('Gap Analysis Tool'!G186:G189) / SUM('Gap Analysis Tool'!F186:F189)
)</f>
        <v>0</v>
      </c>
      <c r="AQ68" s="13">
        <f>(SUM('Gap Analysis Tool'!G191:G204)/SUM('Gap Analysis Tool'!F191:F204))</f>
        <v>0</v>
      </c>
    </row>
    <row r="69" spans="8:43" x14ac:dyDescent="0.3">
      <c r="R69" s="73"/>
    </row>
  </sheetData>
  <mergeCells count="50">
    <mergeCell ref="V44:AH44"/>
    <mergeCell ref="V34:AH34"/>
    <mergeCell ref="V24:AH24"/>
    <mergeCell ref="V14:AH14"/>
    <mergeCell ref="AB17:AC17"/>
    <mergeCell ref="AB27:AC27"/>
    <mergeCell ref="AB37:AC37"/>
    <mergeCell ref="AB67:AC67"/>
    <mergeCell ref="AP67:AQ67"/>
    <mergeCell ref="AJ64:AQ64"/>
    <mergeCell ref="V64:AH64"/>
    <mergeCell ref="AB47:AC47"/>
    <mergeCell ref="AB57:AC57"/>
    <mergeCell ref="V54:AH54"/>
    <mergeCell ref="AP37:AQ37"/>
    <mergeCell ref="AP47:AQ47"/>
    <mergeCell ref="AP57:AQ57"/>
    <mergeCell ref="AJ54:AQ54"/>
    <mergeCell ref="AJ44:AQ44"/>
    <mergeCell ref="H37:I37"/>
    <mergeCell ref="H27:I27"/>
    <mergeCell ref="H67:I67"/>
    <mergeCell ref="K64:T64"/>
    <mergeCell ref="B64:I64"/>
    <mergeCell ref="B44:I44"/>
    <mergeCell ref="B54:I54"/>
    <mergeCell ref="Q67:R67"/>
    <mergeCell ref="H57:I57"/>
    <mergeCell ref="H47:I47"/>
    <mergeCell ref="Q57:R57"/>
    <mergeCell ref="Q47:R47"/>
    <mergeCell ref="Q37:R37"/>
    <mergeCell ref="Q27:R27"/>
    <mergeCell ref="K54:T54"/>
    <mergeCell ref="K44:T44"/>
    <mergeCell ref="B24:I24"/>
    <mergeCell ref="B34:I34"/>
    <mergeCell ref="AJ14:AQ14"/>
    <mergeCell ref="AJ24:AQ24"/>
    <mergeCell ref="AJ34:AQ34"/>
    <mergeCell ref="H17:I17"/>
    <mergeCell ref="K24:T24"/>
    <mergeCell ref="K34:T34"/>
    <mergeCell ref="AP17:AQ17"/>
    <mergeCell ref="AP27:AQ27"/>
    <mergeCell ref="B3:W3"/>
    <mergeCell ref="H6:I6"/>
    <mergeCell ref="K14:T14"/>
    <mergeCell ref="Q17:R17"/>
    <mergeCell ref="B14:I14"/>
  </mergeCells>
  <conditionalFormatting sqref="H6 H17 Q17 AB17 AP17 H27 Q27 AB27 AP27 H37 Q37 AB37 AP37 H47 Q47 AB47 AP47 H57 Q57 AB57 AP57 H67 Q67">
    <cfRule type="containsText" dxfId="14" priority="13" stopIfTrue="1" operator="containsText" text="ΜΕΤΡΙΟΣ">
      <formula>NOT(ISERROR(SEARCH("ΜΕΤΡΙΟΣ",H6)))</formula>
    </cfRule>
    <cfRule type="containsText" dxfId="13" priority="14" stopIfTrue="1" operator="containsText" text="ΥΨΗΛΟΣ">
      <formula>NOT(ISERROR(SEARCH("ΥΨΗΛΟΣ",H6)))</formula>
    </cfRule>
    <cfRule type="containsText" dxfId="12" priority="15" stopIfTrue="1" operator="containsText" text="ΚΡΙΣΙΜΟΣ">
      <formula>NOT(ISERROR(SEARCH("ΚΡΙΣΙΜΟΣ",H6)))</formula>
    </cfRule>
  </conditionalFormatting>
  <conditionalFormatting sqref="H27:I27">
    <cfRule type="containsText" dxfId="11" priority="1" operator="containsText" text="ΕΞΑΙΡΕΙΤΑΙ">
      <formula>NOT(ISERROR(SEARCH("ΕΞΑΙΡΕΙΤΑΙ",H27)))</formula>
    </cfRule>
  </conditionalFormatting>
  <conditionalFormatting sqref="Q67 H27 H6 H17 Q17 AB17 AP17 Q27 AB27 AP27 H37 Q37 AB37 AP37 H47 Q47 AB47 AP47 H57 Q57 AB57 AP57 H67">
    <cfRule type="containsText" dxfId="10" priority="12" stopIfTrue="1" operator="containsText" text="ΧΑΜΗΛΟΣ">
      <formula>NOT(ISERROR(SEARCH("ΧΑΜΗΛΟΣ",H6)))</formula>
    </cfRule>
  </conditionalFormatting>
  <conditionalFormatting sqref="Q67:R67">
    <cfRule type="containsText" dxfId="9" priority="2" operator="containsText" text="ΕΞΑΙΡΕΙΤΑΙ">
      <formula>NOT(ISERROR(SEARCH("ΕΞΑΙΡΕΙΤΑΙ",Q67)))</formula>
    </cfRule>
  </conditionalFormatting>
  <conditionalFormatting sqref="AB67">
    <cfRule type="containsText" dxfId="8" priority="8" stopIfTrue="1" operator="containsText" text="ΧΑΜΗΛΟΣ">
      <formula>NOT(ISERROR(SEARCH("ΧΑΜΗΛΟΣ",AB67)))</formula>
    </cfRule>
    <cfRule type="containsText" dxfId="7" priority="9" stopIfTrue="1" operator="containsText" text="ΜΕΤΡΙΟΣ">
      <formula>NOT(ISERROR(SEARCH("ΜΕΤΡΙΟΣ",AB67)))</formula>
    </cfRule>
    <cfRule type="containsText" dxfId="6" priority="10" stopIfTrue="1" operator="containsText" text="ΥΨΗΛΟΣ">
      <formula>NOT(ISERROR(SEARCH("ΥΨΗΛΟΣ",AB67)))</formula>
    </cfRule>
    <cfRule type="containsText" dxfId="5" priority="11" stopIfTrue="1" operator="containsText" text="ΚΡΙΣΙΜΟΣ">
      <formula>NOT(ISERROR(SEARCH("ΚΡΙΣΙΜΟΣ",AB67)))</formula>
    </cfRule>
  </conditionalFormatting>
  <conditionalFormatting sqref="AB67:AC67">
    <cfRule type="containsText" dxfId="4" priority="3" operator="containsText" text="ΕΞΑΙΡΕΙΤΑΙ">
      <formula>NOT(ISERROR(SEARCH("ΕΞΑΙΡΕΙΤΑΙ",AB67)))</formula>
    </cfRule>
  </conditionalFormatting>
  <conditionalFormatting sqref="AP67">
    <cfRule type="containsText" dxfId="3" priority="4" stopIfTrue="1" operator="containsText" text="ΧΑΜΗΛΟΣ">
      <formula>NOT(ISERROR(SEARCH("ΧΑΜΗΛΟΣ",AP67)))</formula>
    </cfRule>
    <cfRule type="containsText" dxfId="2" priority="5" stopIfTrue="1" operator="containsText" text="ΜΕΤΡΙΟΣ">
      <formula>NOT(ISERROR(SEARCH("ΜΕΤΡΙΟΣ",AP67)))</formula>
    </cfRule>
    <cfRule type="containsText" dxfId="1" priority="6" stopIfTrue="1" operator="containsText" text="ΥΨΗΛΟΣ">
      <formula>NOT(ISERROR(SEARCH("ΥΨΗΛΟΣ",AP67)))</formula>
    </cfRule>
    <cfRule type="containsText" dxfId="0" priority="7" stopIfTrue="1" operator="containsText" text="ΚΡΙΣΙΜΟΣ">
      <formula>NOT(ISERROR(SEARCH("ΚΡΙΣΙΜΟΣ",AP67)))</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96449C-F49A-4DED-8B28-05AD0F97DA8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-Guide-</vt:lpstr>
      <vt:lpstr>Gap Analysis Tool</vt:lpstr>
      <vt:lpstr>Dashboard</vt:lpstr>
    </vt:vector>
  </TitlesOfParts>
  <Manager/>
  <Company>Smartsheet.com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Ramos</dc:creator>
  <cp:keywords/>
  <dc:description/>
  <cp:lastModifiedBy>Γιάννης Αλεξάκης</cp:lastModifiedBy>
  <cp:revision/>
  <dcterms:created xsi:type="dcterms:W3CDTF">2016-01-25T17:26:57Z</dcterms:created>
  <dcterms:modified xsi:type="dcterms:W3CDTF">2025-08-01T09:39:52Z</dcterms:modified>
  <cp:category/>
  <cp:contentStatus/>
</cp:coreProperties>
</file>